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map\Documenten\Eigen WEBSITES\WEBSITE WH CLUSTER 2019\"/>
    </mc:Choice>
  </mc:AlternateContent>
  <xr:revisionPtr revIDLastSave="0" documentId="13_ncr:1_{F436664B-1C7F-47DB-900A-511EBE713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weekend" sheetId="8" r:id="rId3"/>
    <sheet name="Week" sheetId="14" r:id="rId4"/>
    <sheet name="Midweek" sheetId="13" r:id="rId5"/>
    <sheet name="ENG" sheetId="9" state="hidden" r:id="rId6"/>
    <sheet name="Lang weekend" sheetId="10" r:id="rId7"/>
    <sheet name="feestdagen" sheetId="11" r:id="rId8"/>
    <sheet name="Oud&amp;Nieuw" sheetId="12" r:id="rId9"/>
    <sheet name="contact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9" l="1"/>
  <c r="O14" i="13"/>
  <c r="Q18" i="12"/>
  <c r="Q15" i="12"/>
  <c r="Q18" i="11"/>
  <c r="Q15" i="11"/>
  <c r="Q18" i="10"/>
  <c r="Q15" i="10"/>
  <c r="Q18" i="13"/>
  <c r="Q15" i="13"/>
  <c r="Q20" i="14"/>
  <c r="Q17" i="14"/>
  <c r="Q15" i="8"/>
  <c r="Q18" i="8"/>
  <c r="B28" i="15"/>
  <c r="Q14" i="13"/>
  <c r="B55" i="9"/>
  <c r="B50" i="9"/>
  <c r="G54" i="9"/>
  <c r="Q7" i="13"/>
  <c r="Q9" i="14"/>
  <c r="O17" i="14"/>
  <c r="Q11" i="14"/>
  <c r="B49" i="9"/>
  <c r="B54" i="9" s="1"/>
  <c r="Q16" i="14"/>
  <c r="Q23" i="14"/>
  <c r="O23" i="14"/>
  <c r="M23" i="14"/>
  <c r="M20" i="14"/>
  <c r="Q18" i="14"/>
  <c r="O18" i="14"/>
  <c r="M18" i="14"/>
  <c r="M17" i="14"/>
  <c r="M16" i="14"/>
  <c r="O15" i="13"/>
  <c r="B45" i="9"/>
  <c r="B44" i="9"/>
  <c r="E44" i="9" s="1"/>
  <c r="Q24" i="13"/>
  <c r="O24" i="13"/>
  <c r="M24" i="13"/>
  <c r="M18" i="13"/>
  <c r="Q16" i="13"/>
  <c r="O16" i="13"/>
  <c r="M16" i="13"/>
  <c r="M15" i="13"/>
  <c r="M14" i="13"/>
  <c r="E22" i="9"/>
  <c r="O15" i="8"/>
  <c r="M15" i="8"/>
  <c r="O15" i="10"/>
  <c r="M15" i="10"/>
  <c r="M24" i="10"/>
  <c r="O15" i="12"/>
  <c r="M15" i="12"/>
  <c r="O25" i="12"/>
  <c r="Q25" i="12"/>
  <c r="M25" i="12"/>
  <c r="M15" i="11"/>
  <c r="Q9" i="11"/>
  <c r="O15" i="11"/>
  <c r="M21" i="11"/>
  <c r="E49" i="9" l="1"/>
  <c r="Q7" i="12"/>
  <c r="Q14" i="12"/>
  <c r="Q9" i="12" l="1"/>
  <c r="B36" i="9"/>
  <c r="B35" i="9"/>
  <c r="M18" i="12"/>
  <c r="Q16" i="12"/>
  <c r="O16" i="12"/>
  <c r="M16" i="12"/>
  <c r="M14" i="12"/>
  <c r="Q16" i="8"/>
  <c r="Q14" i="8"/>
  <c r="O16" i="8"/>
  <c r="M18" i="8"/>
  <c r="M16" i="8"/>
  <c r="M14" i="8"/>
  <c r="O16" i="10"/>
  <c r="O24" i="10"/>
  <c r="Q16" i="10"/>
  <c r="Q24" i="10"/>
  <c r="Q14" i="10"/>
  <c r="M18" i="10"/>
  <c r="M16" i="10"/>
  <c r="M14" i="10"/>
  <c r="Q16" i="11"/>
  <c r="Q21" i="11"/>
  <c r="Q14" i="11"/>
  <c r="M18" i="11"/>
  <c r="M16" i="11"/>
  <c r="O16" i="11"/>
  <c r="O21" i="11"/>
  <c r="M14" i="11"/>
  <c r="Q7" i="11"/>
  <c r="B25" i="9"/>
  <c r="B24" i="9"/>
  <c r="B8" i="9"/>
  <c r="E8" i="9" s="1"/>
  <c r="O14" i="8" s="1"/>
  <c r="B15" i="9"/>
  <c r="Q7" i="10"/>
  <c r="Q7" i="8"/>
  <c r="H16" i="9"/>
  <c r="H25" i="9"/>
  <c r="E33" i="9"/>
  <c r="E31" i="9"/>
  <c r="E20" i="9"/>
  <c r="E11" i="9"/>
  <c r="I5" i="9"/>
  <c r="K5" i="9" s="1"/>
  <c r="E32" i="9" s="1"/>
  <c r="G4" i="9"/>
  <c r="E13" i="9"/>
  <c r="E12" i="9"/>
  <c r="O18" i="8" l="1"/>
  <c r="E21" i="9"/>
  <c r="E35" i="9"/>
  <c r="E16" i="9"/>
  <c r="H36" i="9"/>
  <c r="E36" i="9" s="1"/>
  <c r="E24" i="9"/>
  <c r="E25" i="9"/>
  <c r="E15" i="9"/>
  <c r="E17" i="9" s="1"/>
  <c r="O14" i="10" l="1"/>
  <c r="O18" i="10" s="1"/>
  <c r="O18" i="13"/>
  <c r="E26" i="9"/>
  <c r="E28" i="9" s="1"/>
  <c r="O14" i="11" s="1"/>
  <c r="Q26" i="8"/>
  <c r="M26" i="8"/>
  <c r="O26" i="8"/>
  <c r="E37" i="9"/>
  <c r="E39" i="9" l="1"/>
  <c r="O14" i="12" s="1"/>
  <c r="O18" i="12" s="1"/>
  <c r="O18" i="11"/>
  <c r="E54" i="9"/>
  <c r="E58" i="9" s="1"/>
  <c r="O16" i="14" s="1"/>
  <c r="O20" i="14" s="1"/>
</calcChain>
</file>

<file path=xl/sharedStrings.xml><?xml version="1.0" encoding="utf-8"?>
<sst xmlns="http://schemas.openxmlformats.org/spreadsheetml/2006/main" count="192" uniqueCount="115">
  <si>
    <t>personen</t>
  </si>
  <si>
    <t>bezoekers</t>
  </si>
  <si>
    <t>weekend</t>
  </si>
  <si>
    <t xml:space="preserve">De Waddenhoeve </t>
  </si>
  <si>
    <t>Weekend, 2 nachten</t>
  </si>
  <si>
    <t>Lang weekend, 3 nachten</t>
  </si>
  <si>
    <t>Pasen, Pinksteren, Hemelvaart…</t>
  </si>
  <si>
    <t>Oud en Nieuw</t>
  </si>
  <si>
    <t>1. Maak een keuze v.w.b. de gewenste periode:</t>
  </si>
  <si>
    <t>minimumpersonen</t>
  </si>
  <si>
    <t>prijs</t>
  </si>
  <si>
    <t>pppn</t>
  </si>
  <si>
    <t>aantal nachten</t>
  </si>
  <si>
    <t>inkomend:</t>
  </si>
  <si>
    <t>Lang weekend</t>
  </si>
  <si>
    <t>3e nacht</t>
  </si>
  <si>
    <t>totaal</t>
  </si>
  <si>
    <t>Wknd</t>
  </si>
  <si>
    <t>LWknd</t>
  </si>
  <si>
    <t>Feestdagen</t>
  </si>
  <si>
    <t>Feestdgn</t>
  </si>
  <si>
    <t>pers</t>
  </si>
  <si>
    <t>n</t>
  </si>
  <si>
    <t>prijs:</t>
  </si>
  <si>
    <t>Pasen HV Pinksteren.</t>
  </si>
  <si>
    <t>evt 4e nacht</t>
  </si>
  <si>
    <t>nachten</t>
  </si>
  <si>
    <t>3 of 4 nachten</t>
  </si>
  <si>
    <t>Oud en nieuw</t>
  </si>
  <si>
    <t>Oud &amp; Nieuw</t>
  </si>
  <si>
    <t>2of 3 nachten</t>
  </si>
  <si>
    <t>evt 3e nacht</t>
  </si>
  <si>
    <t>3 nachten, geen feestdag</t>
  </si>
  <si>
    <t>2 Nachten, staandaard</t>
  </si>
  <si>
    <t>pppd</t>
  </si>
  <si>
    <t>dgn</t>
  </si>
  <si>
    <t>Weekend:</t>
  </si>
  <si>
    <t>Borg</t>
  </si>
  <si>
    <t>schnmk</t>
  </si>
  <si>
    <t>Lang Weekend:</t>
  </si>
  <si>
    <t>Om hoeveel nachten gaat het? 3 of 4 Nachten?</t>
  </si>
  <si>
    <t>Feestdagen. Pasen Pinksteren, Hemelvaart…</t>
  </si>
  <si>
    <t>Normaliter is de feestdagen standaard 3 nachten, maar het zouden er ook 4 mogen zijn.</t>
  </si>
  <si>
    <t>Een lang weekend is van vrijdag 15:00 uur tot maandag 10:00 uur</t>
  </si>
  <si>
    <t>Aankomst is in de regel op vrijdag 15:00. Vertrek op 2e feestdag 17:00 m.u.v. Hemelvaart</t>
  </si>
  <si>
    <t>U hebt bij ons de keuze uit 2 of 3 nachten rond Oud en Nieuw. Langer mag natuurlijk wel, maar de keus is aan U.</t>
  </si>
  <si>
    <t>Wij verplichten mensen niet om bij Oud en Nieuw een lang weekend of gehele midweek af te nemen.</t>
  </si>
  <si>
    <t>Om hoeveel nachten gaat het? 2 of 3 Nachten?</t>
  </si>
  <si>
    <t>De Waddenhoeve</t>
  </si>
  <si>
    <t>Klik eventueel eerst op "Bewerken inschakelen" boven in de gele balk.</t>
  </si>
  <si>
    <r>
      <t xml:space="preserve">Je kunt dit Excel bestand afkomstig van De </t>
    </r>
    <r>
      <rPr>
        <sz val="40"/>
        <color rgb="FFC00000"/>
        <rFont val="Monotype Corsiva"/>
        <family val="4"/>
      </rPr>
      <t>Waddenhoeve</t>
    </r>
    <r>
      <rPr>
        <sz val="36"/>
        <color theme="2" tint="-0.749992370372631"/>
        <rFont val="Calibri"/>
        <family val="2"/>
        <scheme val="minor"/>
      </rPr>
      <t xml:space="preserve"> gerust vertrouwen. </t>
    </r>
  </si>
  <si>
    <t>TB</t>
  </si>
  <si>
    <t xml:space="preserve"> + enter</t>
  </si>
  <si>
    <t xml:space="preserve"> + Enter</t>
  </si>
  <si>
    <t>"Volgende"</t>
  </si>
  <si>
    <t>Klik daarna op de pijl:</t>
  </si>
  <si>
    <t>Voor hoeveel personen zou je de prijs vd groepsaccommodatie willen weten ?</t>
  </si>
  <si>
    <t>Voor hoeveel personen zou je de prijs vd groepsaccommodatie willen weten?</t>
  </si>
  <si>
    <t xml:space="preserve">Midweek </t>
  </si>
  <si>
    <t>4 nachten</t>
  </si>
  <si>
    <t xml:space="preserve">week </t>
  </si>
  <si>
    <t>6 nachten</t>
  </si>
  <si>
    <t>7 nachten</t>
  </si>
  <si>
    <t>Midweek, 5 dagen, 4 nachten</t>
  </si>
  <si>
    <t>Midweek</t>
  </si>
  <si>
    <t>week 6n</t>
  </si>
  <si>
    <t>week 7n</t>
  </si>
  <si>
    <t>Midweek, 5 dagen</t>
  </si>
  <si>
    <t>Week, 6 of 7 nachten</t>
  </si>
  <si>
    <t>Om hoeveel nachten gaat het? 6 of 7 Nachten?</t>
  </si>
  <si>
    <t>Aankomstdag en tijd, alsmede vertrek, in overleg.</t>
  </si>
  <si>
    <t>min prijs:</t>
  </si>
  <si>
    <t>Een Midweek is van maandag 13:00 uur tot vrijdag 10:00 uur</t>
  </si>
  <si>
    <t>Een weekend is standaard 2 nachten. Aankomst op vrijdagmiddag 15:00 uur vertrek op zondag 17:00 uur</t>
  </si>
  <si>
    <t>Indien 4 Nachten vertrek op de dinsdag uiterlijk 10:00 uur. Hemelvaart in overleg.</t>
  </si>
  <si>
    <r>
      <t xml:space="preserve">Contactformulier groepsaccommodatie </t>
    </r>
    <r>
      <rPr>
        <sz val="14"/>
        <color rgb="FFC00000"/>
        <rFont val="Monotype Corsiva"/>
        <family val="4"/>
      </rPr>
      <t>De Waddenhoeve</t>
    </r>
  </si>
  <si>
    <t>Zou je zo vriendelijk willen zijn dit formulier in te vullen en aan ons te mailen?</t>
  </si>
  <si>
    <t>Je zit daarmee verder nergens aan vast.</t>
  </si>
  <si>
    <t>aanvrager</t>
  </si>
  <si>
    <t>naam</t>
  </si>
  <si>
    <t>straat</t>
  </si>
  <si>
    <t>postcode</t>
  </si>
  <si>
    <t>woonplaats</t>
  </si>
  <si>
    <t>organisatie</t>
  </si>
  <si>
    <t>Bijv bedrijf, school, vereniging</t>
  </si>
  <si>
    <t>vestigingsplaats</t>
  </si>
  <si>
    <t>Gewenste datum:</t>
  </si>
  <si>
    <t>1e dag</t>
  </si>
  <si>
    <t>typ bijv: 15-6-23</t>
  </si>
  <si>
    <t>laatste dag</t>
  </si>
  <si>
    <t>samenstelling</t>
  </si>
  <si>
    <t>groep, aantal personen:</t>
  </si>
  <si>
    <t>0-4 jaar</t>
  </si>
  <si>
    <t>4-12 jaar</t>
  </si>
  <si>
    <t>12-18 jaar</t>
  </si>
  <si>
    <t>18-25 jaar</t>
  </si>
  <si>
    <t>25-30 jaar</t>
  </si>
  <si>
    <t>30-50 jaar</t>
  </si>
  <si>
    <t>50-65 jaar</t>
  </si>
  <si>
    <t>&gt; 65 jaar</t>
  </si>
  <si>
    <t>totaal:</t>
  </si>
  <si>
    <t>Wij zijn:</t>
  </si>
  <si>
    <t>Zou je zo vriendelijk willen zijn om dit bestandje als bijlage naar ons te willen mailen?</t>
  </si>
  <si>
    <t xml:space="preserve"> info@waddenhoeve.com</t>
  </si>
  <si>
    <t>Opmerkingen en overige vragen kun je dan  in de mail aan ons stellen.</t>
  </si>
  <si>
    <t>alleen mannen</t>
  </si>
  <si>
    <t>alleen vrouwen</t>
  </si>
  <si>
    <t>gemengd gezelschap</t>
  </si>
  <si>
    <t>familie en/of gezinnen</t>
  </si>
  <si>
    <t>jeudsportclub of vereniging</t>
  </si>
  <si>
    <t>volwassen sportclub of vereniging</t>
  </si>
  <si>
    <t>studenten</t>
  </si>
  <si>
    <t>bedrijf</t>
  </si>
  <si>
    <r>
      <t xml:space="preserve">Klik eerst op </t>
    </r>
    <r>
      <rPr>
        <b/>
        <sz val="14"/>
        <color theme="1"/>
        <rFont val="Calibri"/>
        <family val="2"/>
        <scheme val="minor"/>
      </rPr>
      <t>Bewerken inschakelen</t>
    </r>
    <r>
      <rPr>
        <sz val="11"/>
        <color theme="1"/>
        <rFont val="Calibri"/>
        <family val="2"/>
        <scheme val="minor"/>
      </rPr>
      <t xml:space="preserve"> op de gele balk hierboven. Je kunt dit bestand van De Waddenhoeve gerust vertrouwen</t>
    </r>
  </si>
  <si>
    <t>Alvast bedankt.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</si>
</sst>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F800]dddd\,\ mmmm\ dd\,\ yyyy"/>
  </numFmts>
  <fonts count="41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8"/>
      <color theme="5" tint="-0.249977111117893"/>
      <name val="Monotype Corsiva"/>
      <family val="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8" tint="0.79998168889431442"/>
      <name val="Calibri"/>
      <family val="2"/>
      <scheme val="minor"/>
    </font>
    <font>
      <sz val="22"/>
      <color theme="6" tint="0.79998168889431442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22"/>
      <color theme="4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Monotype Corsiva"/>
      <family val="4"/>
    </font>
    <font>
      <sz val="24"/>
      <color rgb="FFC00000"/>
      <name val="Monotype Corsiva"/>
      <family val="4"/>
    </font>
    <font>
      <sz val="11"/>
      <color theme="2" tint="-0.749992370372631"/>
      <name val="Calibri"/>
      <family val="2"/>
      <scheme val="minor"/>
    </font>
    <font>
      <sz val="48"/>
      <color theme="2" tint="-0.749992370372631"/>
      <name val="Calibri"/>
      <family val="2"/>
      <scheme val="minor"/>
    </font>
    <font>
      <sz val="36"/>
      <color theme="2" tint="-0.749992370372631"/>
      <name val="Calibri"/>
      <family val="2"/>
      <scheme val="minor"/>
    </font>
    <font>
      <sz val="40"/>
      <color rgb="FFC00000"/>
      <name val="Monotype Corsiva"/>
      <family val="4"/>
    </font>
    <font>
      <sz val="11"/>
      <color rgb="FF0070C0"/>
      <name val="Calibri"/>
      <family val="2"/>
      <scheme val="minor"/>
    </font>
    <font>
      <sz val="36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sz val="22"/>
      <color rgb="FFFF3300"/>
      <name val="Calibri"/>
      <family val="2"/>
      <scheme val="minor"/>
    </font>
    <font>
      <sz val="22"/>
      <color rgb="FF0070C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rgb="FFC00000"/>
      <name val="Monotype Corsiva"/>
      <family val="4"/>
    </font>
    <font>
      <sz val="10"/>
      <color rgb="FF0070C0"/>
      <name val="Comic Sans MS"/>
      <family val="4"/>
    </font>
    <font>
      <b/>
      <sz val="9"/>
      <color theme="1"/>
      <name val="Calibri"/>
      <family val="2"/>
      <scheme val="minor"/>
    </font>
    <font>
      <sz val="8"/>
      <color rgb="FF0070C0"/>
      <name val="Comic Sans MS"/>
      <family val="4"/>
    </font>
    <font>
      <b/>
      <sz val="11"/>
      <name val="Cambria"/>
      <family val="2"/>
      <scheme val="major"/>
    </font>
    <font>
      <b/>
      <sz val="14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0" fillId="2" borderId="0" xfId="0" applyFill="1"/>
    <xf numFmtId="164" fontId="2" fillId="2" borderId="0" xfId="0" applyNumberFormat="1" applyFont="1" applyFill="1"/>
    <xf numFmtId="0" fontId="0" fillId="2" borderId="1" xfId="0" applyFill="1" applyBorder="1"/>
    <xf numFmtId="164" fontId="2" fillId="2" borderId="5" xfId="0" applyNumberFormat="1" applyFont="1" applyFill="1" applyBorder="1"/>
    <xf numFmtId="164" fontId="0" fillId="2" borderId="1" xfId="0" applyNumberFormat="1" applyFill="1" applyBorder="1"/>
    <xf numFmtId="164" fontId="0" fillId="2" borderId="0" xfId="0" applyNumberFormat="1" applyFill="1"/>
    <xf numFmtId="3" fontId="2" fillId="2" borderId="0" xfId="0" applyNumberFormat="1" applyFont="1" applyFill="1"/>
    <xf numFmtId="0" fontId="4" fillId="0" borderId="0" xfId="0" applyFont="1" applyAlignment="1">
      <alignment horizontal="right"/>
    </xf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3" borderId="0" xfId="0" applyFill="1"/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7" fillId="0" borderId="1" xfId="0" applyFont="1" applyBorder="1" applyAlignment="1" applyProtection="1">
      <alignment horizontal="center"/>
      <protection locked="0"/>
    </xf>
    <xf numFmtId="164" fontId="11" fillId="3" borderId="0" xfId="0" applyNumberFormat="1" applyFont="1" applyFill="1"/>
    <xf numFmtId="0" fontId="12" fillId="3" borderId="0" xfId="0" applyFont="1" applyFill="1"/>
    <xf numFmtId="164" fontId="8" fillId="3" borderId="5" xfId="0" applyNumberFormat="1" applyFont="1" applyFill="1" applyBorder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right"/>
    </xf>
    <xf numFmtId="0" fontId="16" fillId="3" borderId="0" xfId="0" applyFont="1" applyFill="1"/>
    <xf numFmtId="0" fontId="17" fillId="3" borderId="0" xfId="0" applyFont="1" applyFill="1"/>
    <xf numFmtId="0" fontId="1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0" fontId="3" fillId="3" borderId="0" xfId="0" applyFont="1" applyFill="1"/>
    <xf numFmtId="0" fontId="9" fillId="3" borderId="0" xfId="0" applyFont="1" applyFill="1"/>
    <xf numFmtId="0" fontId="6" fillId="3" borderId="0" xfId="0" applyFont="1" applyFill="1"/>
    <xf numFmtId="0" fontId="22" fillId="3" borderId="0" xfId="0" applyFont="1" applyFill="1"/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right"/>
    </xf>
    <xf numFmtId="164" fontId="11" fillId="3" borderId="1" xfId="0" applyNumberFormat="1" applyFont="1" applyFill="1" applyBorder="1"/>
    <xf numFmtId="0" fontId="26" fillId="3" borderId="0" xfId="0" applyFont="1" applyFill="1"/>
    <xf numFmtId="0" fontId="27" fillId="3" borderId="0" xfId="0" applyFont="1" applyFill="1" applyAlignment="1">
      <alignment horizontal="right"/>
    </xf>
    <xf numFmtId="0" fontId="28" fillId="3" borderId="0" xfId="0" applyFont="1" applyFill="1" applyAlignment="1">
      <alignment horizontal="left"/>
    </xf>
    <xf numFmtId="0" fontId="28" fillId="3" borderId="0" xfId="0" applyFont="1" applyFill="1"/>
    <xf numFmtId="0" fontId="27" fillId="3" borderId="0" xfId="0" applyFont="1" applyFill="1"/>
    <xf numFmtId="0" fontId="29" fillId="3" borderId="0" xfId="1" applyFont="1" applyFill="1" applyProtection="1">
      <protection locked="0"/>
    </xf>
    <xf numFmtId="0" fontId="24" fillId="3" borderId="0" xfId="1" applyFill="1" applyProtection="1">
      <protection locked="0"/>
    </xf>
    <xf numFmtId="0" fontId="0" fillId="3" borderId="0" xfId="0" applyFill="1" applyProtection="1">
      <protection locked="0"/>
    </xf>
    <xf numFmtId="164" fontId="30" fillId="0" borderId="1" xfId="0" applyNumberFormat="1" applyFont="1" applyBorder="1"/>
    <xf numFmtId="0" fontId="30" fillId="0" borderId="1" xfId="0" applyFont="1" applyBorder="1"/>
    <xf numFmtId="0" fontId="0" fillId="5" borderId="0" xfId="0" applyFill="1"/>
    <xf numFmtId="0" fontId="5" fillId="5" borderId="0" xfId="0" applyFont="1" applyFill="1"/>
    <xf numFmtId="0" fontId="32" fillId="5" borderId="0" xfId="0" applyFont="1" applyFill="1"/>
    <xf numFmtId="0" fontId="33" fillId="5" borderId="0" xfId="0" applyFont="1" applyFill="1"/>
    <xf numFmtId="0" fontId="35" fillId="5" borderId="0" xfId="0" applyFont="1" applyFill="1"/>
    <xf numFmtId="1" fontId="32" fillId="5" borderId="0" xfId="0" applyNumberFormat="1" applyFont="1" applyFill="1" applyAlignment="1">
      <alignment horizontal="center" vertical="center"/>
    </xf>
    <xf numFmtId="0" fontId="24" fillId="5" borderId="0" xfId="1" applyFill="1"/>
    <xf numFmtId="0" fontId="32" fillId="0" borderId="1" xfId="0" applyFont="1" applyBorder="1" applyProtection="1">
      <protection locked="0"/>
    </xf>
    <xf numFmtId="165" fontId="34" fillId="0" borderId="1" xfId="0" applyNumberFormat="1" applyFont="1" applyBorder="1" applyProtection="1">
      <protection locked="0"/>
    </xf>
    <xf numFmtId="1" fontId="3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44" fontId="37" fillId="0" borderId="1" xfId="0" applyNumberFormat="1" applyFont="1" applyBorder="1"/>
    <xf numFmtId="0" fontId="38" fillId="0" borderId="0" xfId="0" applyFont="1"/>
    <xf numFmtId="0" fontId="39" fillId="3" borderId="0" xfId="0" applyFont="1" applyFill="1"/>
    <xf numFmtId="0" fontId="40" fillId="3" borderId="0" xfId="0" applyFont="1" applyFill="1"/>
    <xf numFmtId="164" fontId="38" fillId="4" borderId="0" xfId="0" applyNumberFormat="1" applyFont="1" applyFill="1"/>
    <xf numFmtId="164" fontId="8" fillId="3" borderId="0" xfId="0" applyNumberFormat="1" applyFont="1" applyFill="1"/>
    <xf numFmtId="164" fontId="8" fillId="3" borderId="1" xfId="0" applyNumberFormat="1" applyFont="1" applyFill="1" applyBorder="1"/>
    <xf numFmtId="0" fontId="0" fillId="6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7C80"/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lad2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eestdagen!O9"/><Relationship Id="rId2" Type="http://schemas.openxmlformats.org/officeDocument/2006/relationships/hyperlink" Target="#'Lang weekend'!O9"/><Relationship Id="rId1" Type="http://schemas.openxmlformats.org/officeDocument/2006/relationships/hyperlink" Target="#weekend!O9"/><Relationship Id="rId6" Type="http://schemas.openxmlformats.org/officeDocument/2006/relationships/hyperlink" Target="#Week!O9"/><Relationship Id="rId5" Type="http://schemas.openxmlformats.org/officeDocument/2006/relationships/hyperlink" Target="#Midweek!O9"/><Relationship Id="rId4" Type="http://schemas.openxmlformats.org/officeDocument/2006/relationships/hyperlink" Target="#'Oud&amp;Nieuw'!O9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act!C6"/><Relationship Id="rId1" Type="http://schemas.openxmlformats.org/officeDocument/2006/relationships/hyperlink" Target="#Blad2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ntact!C6"/><Relationship Id="rId1" Type="http://schemas.openxmlformats.org/officeDocument/2006/relationships/hyperlink" Target="#Blad2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act!C6"/><Relationship Id="rId1" Type="http://schemas.openxmlformats.org/officeDocument/2006/relationships/hyperlink" Target="#Blad2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act!C6"/><Relationship Id="rId1" Type="http://schemas.openxmlformats.org/officeDocument/2006/relationships/hyperlink" Target="#Blad2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act!C6"/><Relationship Id="rId1" Type="http://schemas.openxmlformats.org/officeDocument/2006/relationships/hyperlink" Target="#Blad2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act!C6"/><Relationship Id="rId1" Type="http://schemas.openxmlformats.org/officeDocument/2006/relationships/hyperlink" Target="#Blad2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2</xdr:row>
      <xdr:rowOff>57150</xdr:rowOff>
    </xdr:from>
    <xdr:to>
      <xdr:col>16</xdr:col>
      <xdr:colOff>171450</xdr:colOff>
      <xdr:row>14</xdr:row>
      <xdr:rowOff>47625</xdr:rowOff>
    </xdr:to>
    <xdr:sp macro="" textlink="">
      <xdr:nvSpPr>
        <xdr:cNvPr id="2" name="PIJL-OMHOO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77225" y="438150"/>
          <a:ext cx="1647825" cy="2276475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>
              <a:solidFill>
                <a:srgbClr val="FF0000"/>
              </a:solidFill>
            </a:rPr>
            <a:t>Klik op de gele balk</a:t>
          </a:r>
        </a:p>
      </xdr:txBody>
    </xdr:sp>
    <xdr:clientData/>
  </xdr:twoCellAnchor>
  <xdr:twoCellAnchor>
    <xdr:from>
      <xdr:col>11</xdr:col>
      <xdr:colOff>266700</xdr:colOff>
      <xdr:row>20</xdr:row>
      <xdr:rowOff>0</xdr:rowOff>
    </xdr:from>
    <xdr:to>
      <xdr:col>17</xdr:col>
      <xdr:colOff>209550</xdr:colOff>
      <xdr:row>26</xdr:row>
      <xdr:rowOff>47625</xdr:rowOff>
    </xdr:to>
    <xdr:sp macro="" textlink="">
      <xdr:nvSpPr>
        <xdr:cNvPr id="3" name="PIJL-RECHTS 2">
          <a:hlinkClick xmlns:r="http://schemas.openxmlformats.org/officeDocument/2006/relationships" r:id="rId1" tooltip="Naar de volgende pagina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72300" y="5200650"/>
          <a:ext cx="3600450" cy="1190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3600"/>
            <a:t>Volgende    </a:t>
          </a:r>
          <a:r>
            <a:rPr lang="nl-NL" sz="1200"/>
            <a:t>klik hier</a:t>
          </a:r>
          <a:endParaRPr lang="nl-NL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6</xdr:row>
      <xdr:rowOff>104775</xdr:rowOff>
    </xdr:from>
    <xdr:to>
      <xdr:col>14</xdr:col>
      <xdr:colOff>180975</xdr:colOff>
      <xdr:row>8</xdr:row>
      <xdr:rowOff>190500</xdr:rowOff>
    </xdr:to>
    <xdr:sp macro="" textlink="">
      <xdr:nvSpPr>
        <xdr:cNvPr id="2" name="PIJL-RECHTS 1">
          <a:hlinkClick xmlns:r="http://schemas.openxmlformats.org/officeDocument/2006/relationships" r:id="rId1" tooltip="weekend uitrekenen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10500" y="2457450"/>
          <a:ext cx="904875" cy="638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Klik</a:t>
          </a:r>
        </a:p>
      </xdr:txBody>
    </xdr:sp>
    <xdr:clientData/>
  </xdr:twoCellAnchor>
  <xdr:twoCellAnchor>
    <xdr:from>
      <xdr:col>13</xdr:col>
      <xdr:colOff>342900</xdr:colOff>
      <xdr:row>8</xdr:row>
      <xdr:rowOff>276225</xdr:rowOff>
    </xdr:from>
    <xdr:to>
      <xdr:col>15</xdr:col>
      <xdr:colOff>28575</xdr:colOff>
      <xdr:row>10</xdr:row>
      <xdr:rowOff>190500</xdr:rowOff>
    </xdr:to>
    <xdr:sp macro="" textlink="">
      <xdr:nvSpPr>
        <xdr:cNvPr id="6" name="PIJL-RECHTS 5">
          <a:hlinkClick xmlns:r="http://schemas.openxmlformats.org/officeDocument/2006/relationships" r:id="rId2" tooltip="weekend uitrekenen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267700" y="3181350"/>
          <a:ext cx="904875" cy="638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Klik</a:t>
          </a:r>
        </a:p>
      </xdr:txBody>
    </xdr:sp>
    <xdr:clientData/>
  </xdr:twoCellAnchor>
  <xdr:twoCellAnchor>
    <xdr:from>
      <xdr:col>14</xdr:col>
      <xdr:colOff>285750</xdr:colOff>
      <xdr:row>10</xdr:row>
      <xdr:rowOff>304800</xdr:rowOff>
    </xdr:from>
    <xdr:to>
      <xdr:col>15</xdr:col>
      <xdr:colOff>581025</xdr:colOff>
      <xdr:row>12</xdr:row>
      <xdr:rowOff>219075</xdr:rowOff>
    </xdr:to>
    <xdr:sp macro="" textlink="">
      <xdr:nvSpPr>
        <xdr:cNvPr id="7" name="PIJL-RECHTS 6">
          <a:hlinkClick xmlns:r="http://schemas.openxmlformats.org/officeDocument/2006/relationships" r:id="rId3" tooltip="feestdagen uitrekenen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20150" y="3933825"/>
          <a:ext cx="904875" cy="638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Klik</a:t>
          </a:r>
        </a:p>
      </xdr:txBody>
    </xdr:sp>
    <xdr:clientData/>
  </xdr:twoCellAnchor>
  <xdr:twoCellAnchor>
    <xdr:from>
      <xdr:col>11</xdr:col>
      <xdr:colOff>171450</xdr:colOff>
      <xdr:row>12</xdr:row>
      <xdr:rowOff>257175</xdr:rowOff>
    </xdr:from>
    <xdr:to>
      <xdr:col>12</xdr:col>
      <xdr:colOff>466725</xdr:colOff>
      <xdr:row>14</xdr:row>
      <xdr:rowOff>171450</xdr:rowOff>
    </xdr:to>
    <xdr:sp macro="" textlink="">
      <xdr:nvSpPr>
        <xdr:cNvPr id="8" name="PIJL-RECHTS 7">
          <a:hlinkClick xmlns:r="http://schemas.openxmlformats.org/officeDocument/2006/relationships" r:id="rId4" tooltip="Oud &amp; Nieuw uitrekenen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877050" y="4610100"/>
          <a:ext cx="904875" cy="638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Klik</a:t>
          </a:r>
        </a:p>
      </xdr:txBody>
    </xdr:sp>
    <xdr:clientData/>
  </xdr:twoCellAnchor>
  <xdr:twoCellAnchor>
    <xdr:from>
      <xdr:col>11</xdr:col>
      <xdr:colOff>419100</xdr:colOff>
      <xdr:row>15</xdr:row>
      <xdr:rowOff>133350</xdr:rowOff>
    </xdr:from>
    <xdr:to>
      <xdr:col>13</xdr:col>
      <xdr:colOff>104775</xdr:colOff>
      <xdr:row>17</xdr:row>
      <xdr:rowOff>133351</xdr:rowOff>
    </xdr:to>
    <xdr:sp macro="" textlink="">
      <xdr:nvSpPr>
        <xdr:cNvPr id="10" name="PIJL-RECHTS 7">
          <a:hlinkClick xmlns:r="http://schemas.openxmlformats.org/officeDocument/2006/relationships" r:id="rId5" tooltip="Midweek uitrekenen"/>
          <a:extLst>
            <a:ext uri="{FF2B5EF4-FFF2-40B4-BE49-F238E27FC236}">
              <a16:creationId xmlns:a16="http://schemas.microsoft.com/office/drawing/2014/main" id="{ACD088CE-6679-4C05-AD6C-821519D57400}"/>
            </a:ext>
          </a:extLst>
        </xdr:cNvPr>
        <xdr:cNvSpPr/>
      </xdr:nvSpPr>
      <xdr:spPr>
        <a:xfrm>
          <a:off x="7124700" y="5448300"/>
          <a:ext cx="904875" cy="6000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Klik</a:t>
          </a:r>
        </a:p>
      </xdr:txBody>
    </xdr:sp>
    <xdr:clientData/>
  </xdr:twoCellAnchor>
  <xdr:twoCellAnchor>
    <xdr:from>
      <xdr:col>12</xdr:col>
      <xdr:colOff>95250</xdr:colOff>
      <xdr:row>18</xdr:row>
      <xdr:rowOff>133350</xdr:rowOff>
    </xdr:from>
    <xdr:to>
      <xdr:col>13</xdr:col>
      <xdr:colOff>390525</xdr:colOff>
      <xdr:row>20</xdr:row>
      <xdr:rowOff>133351</xdr:rowOff>
    </xdr:to>
    <xdr:sp macro="" textlink="">
      <xdr:nvSpPr>
        <xdr:cNvPr id="12" name="PIJL-RECHTS 7">
          <a:hlinkClick xmlns:r="http://schemas.openxmlformats.org/officeDocument/2006/relationships" r:id="rId6" tooltip="Week uitrekenen"/>
          <a:extLst>
            <a:ext uri="{FF2B5EF4-FFF2-40B4-BE49-F238E27FC236}">
              <a16:creationId xmlns:a16="http://schemas.microsoft.com/office/drawing/2014/main" id="{B8413B09-A6E2-4B1B-9FF8-95926B91FBBA}"/>
            </a:ext>
          </a:extLst>
        </xdr:cNvPr>
        <xdr:cNvSpPr/>
      </xdr:nvSpPr>
      <xdr:spPr>
        <a:xfrm>
          <a:off x="7410450" y="6286500"/>
          <a:ext cx="904875" cy="6000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Klik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27</xdr:row>
      <xdr:rowOff>0</xdr:rowOff>
    </xdr:from>
    <xdr:to>
      <xdr:col>14</xdr:col>
      <xdr:colOff>1343025</xdr:colOff>
      <xdr:row>30</xdr:row>
      <xdr:rowOff>0</xdr:rowOff>
    </xdr:to>
    <xdr:sp macro="" textlink="">
      <xdr:nvSpPr>
        <xdr:cNvPr id="4" name="PIJL-LINK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72575" y="6877050"/>
          <a:ext cx="13430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           Terug</a:t>
          </a:r>
        </a:p>
      </xdr:txBody>
    </xdr:sp>
    <xdr:clientData/>
  </xdr:twoCellAnchor>
  <xdr:twoCellAnchor>
    <xdr:from>
      <xdr:col>15</xdr:col>
      <xdr:colOff>142875</xdr:colOff>
      <xdr:row>27</xdr:row>
      <xdr:rowOff>9525</xdr:rowOff>
    </xdr:from>
    <xdr:to>
      <xdr:col>19</xdr:col>
      <xdr:colOff>123825</xdr:colOff>
      <xdr:row>30</xdr:row>
      <xdr:rowOff>9525</xdr:rowOff>
    </xdr:to>
    <xdr:sp macro="" textlink="">
      <xdr:nvSpPr>
        <xdr:cNvPr id="2" name="PIJL-LINK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2C3BE8-CBCF-4FB9-9FEF-18C50FF06270}"/>
            </a:ext>
          </a:extLst>
        </xdr:cNvPr>
        <xdr:cNvSpPr/>
      </xdr:nvSpPr>
      <xdr:spPr>
        <a:xfrm flipH="1">
          <a:off x="10725150" y="6715125"/>
          <a:ext cx="2419350" cy="571500"/>
        </a:xfrm>
        <a:prstGeom prst="leftArrow">
          <a:avLst/>
        </a:prstGeom>
        <a:solidFill>
          <a:srgbClr val="FFC00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chemeClr val="tx2">
                  <a:lumMod val="60000"/>
                  <a:lumOff val="40000"/>
                </a:schemeClr>
              </a:solidFill>
            </a:rPr>
            <a:t>Informatie</a:t>
          </a:r>
          <a:r>
            <a:rPr lang="nl-NL" sz="1100" baseline="0">
              <a:solidFill>
                <a:schemeClr val="tx2">
                  <a:lumMod val="60000"/>
                  <a:lumOff val="40000"/>
                </a:schemeClr>
              </a:solidFill>
            </a:rPr>
            <a:t> opvragen/reserveren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25</xdr:row>
      <xdr:rowOff>19050</xdr:rowOff>
    </xdr:from>
    <xdr:to>
      <xdr:col>15</xdr:col>
      <xdr:colOff>38100</xdr:colOff>
      <xdr:row>28</xdr:row>
      <xdr:rowOff>19050</xdr:rowOff>
    </xdr:to>
    <xdr:sp macro="" textlink="">
      <xdr:nvSpPr>
        <xdr:cNvPr id="2" name="PIJL-LINK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48B83D-02D9-41E2-90C1-34FE41455F6C}"/>
            </a:ext>
          </a:extLst>
        </xdr:cNvPr>
        <xdr:cNvSpPr/>
      </xdr:nvSpPr>
      <xdr:spPr>
        <a:xfrm>
          <a:off x="9277350" y="6515100"/>
          <a:ext cx="13430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           Terug</a:t>
          </a:r>
        </a:p>
      </xdr:txBody>
    </xdr:sp>
    <xdr:clientData/>
  </xdr:twoCellAnchor>
  <xdr:twoCellAnchor>
    <xdr:from>
      <xdr:col>15</xdr:col>
      <xdr:colOff>342900</xdr:colOff>
      <xdr:row>25</xdr:row>
      <xdr:rowOff>28575</xdr:rowOff>
    </xdr:from>
    <xdr:to>
      <xdr:col>18</xdr:col>
      <xdr:colOff>333375</xdr:colOff>
      <xdr:row>28</xdr:row>
      <xdr:rowOff>28575</xdr:rowOff>
    </xdr:to>
    <xdr:sp macro="" textlink="">
      <xdr:nvSpPr>
        <xdr:cNvPr id="3" name="PIJL-LINK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871F06-39C5-4860-B624-2D772612B741}"/>
            </a:ext>
          </a:extLst>
        </xdr:cNvPr>
        <xdr:cNvSpPr/>
      </xdr:nvSpPr>
      <xdr:spPr>
        <a:xfrm flipH="1">
          <a:off x="10925175" y="6524625"/>
          <a:ext cx="2419350" cy="571500"/>
        </a:xfrm>
        <a:prstGeom prst="leftArrow">
          <a:avLst/>
        </a:prstGeom>
        <a:solidFill>
          <a:srgbClr val="FFC00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chemeClr val="tx2">
                  <a:lumMod val="60000"/>
                  <a:lumOff val="40000"/>
                </a:schemeClr>
              </a:solidFill>
            </a:rPr>
            <a:t>Informatie</a:t>
          </a:r>
          <a:r>
            <a:rPr lang="nl-NL" sz="1100" baseline="0">
              <a:solidFill>
                <a:schemeClr val="tx2">
                  <a:lumMod val="60000"/>
                  <a:lumOff val="40000"/>
                </a:schemeClr>
              </a:solidFill>
            </a:rPr>
            <a:t> opvragen/reserveren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26</xdr:row>
      <xdr:rowOff>133350</xdr:rowOff>
    </xdr:from>
    <xdr:to>
      <xdr:col>15</xdr:col>
      <xdr:colOff>9525</xdr:colOff>
      <xdr:row>29</xdr:row>
      <xdr:rowOff>133350</xdr:rowOff>
    </xdr:to>
    <xdr:sp macro="" textlink="">
      <xdr:nvSpPr>
        <xdr:cNvPr id="2" name="PIJL-LINK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92E9B1-5A9D-43A1-9D12-D2395A75CC75}"/>
            </a:ext>
          </a:extLst>
        </xdr:cNvPr>
        <xdr:cNvSpPr/>
      </xdr:nvSpPr>
      <xdr:spPr>
        <a:xfrm>
          <a:off x="9248775" y="7029450"/>
          <a:ext cx="13430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           Terug</a:t>
          </a:r>
        </a:p>
      </xdr:txBody>
    </xdr:sp>
    <xdr:clientData/>
  </xdr:twoCellAnchor>
  <xdr:twoCellAnchor>
    <xdr:from>
      <xdr:col>15</xdr:col>
      <xdr:colOff>238125</xdr:colOff>
      <xdr:row>26</xdr:row>
      <xdr:rowOff>142875</xdr:rowOff>
    </xdr:from>
    <xdr:to>
      <xdr:col>19</xdr:col>
      <xdr:colOff>219075</xdr:colOff>
      <xdr:row>29</xdr:row>
      <xdr:rowOff>142875</xdr:rowOff>
    </xdr:to>
    <xdr:sp macro="" textlink="">
      <xdr:nvSpPr>
        <xdr:cNvPr id="4" name="PIJL-LINK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985781-DE1C-4CFB-8A8C-89AE364BCF9E}"/>
            </a:ext>
          </a:extLst>
        </xdr:cNvPr>
        <xdr:cNvSpPr/>
      </xdr:nvSpPr>
      <xdr:spPr>
        <a:xfrm flipH="1">
          <a:off x="10820400" y="6657975"/>
          <a:ext cx="2419350" cy="571500"/>
        </a:xfrm>
        <a:prstGeom prst="leftArrow">
          <a:avLst/>
        </a:prstGeom>
        <a:solidFill>
          <a:srgbClr val="FFC00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chemeClr val="tx2">
                  <a:lumMod val="60000"/>
                  <a:lumOff val="40000"/>
                </a:schemeClr>
              </a:solidFill>
            </a:rPr>
            <a:t>Informatie</a:t>
          </a:r>
          <a:r>
            <a:rPr lang="nl-NL" sz="1100" baseline="0">
              <a:solidFill>
                <a:schemeClr val="tx2">
                  <a:lumMod val="60000"/>
                  <a:lumOff val="40000"/>
                </a:schemeClr>
              </a:solidFill>
            </a:rPr>
            <a:t> opvragen/reserveren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562728</xdr:colOff>
      <xdr:row>99</xdr:row>
      <xdr:rowOff>56028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33063685" cy="189155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26</xdr:row>
      <xdr:rowOff>133350</xdr:rowOff>
    </xdr:from>
    <xdr:to>
      <xdr:col>15</xdr:col>
      <xdr:colOff>9525</xdr:colOff>
      <xdr:row>29</xdr:row>
      <xdr:rowOff>133350</xdr:rowOff>
    </xdr:to>
    <xdr:sp macro="" textlink="">
      <xdr:nvSpPr>
        <xdr:cNvPr id="2" name="PIJL-LINK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248775" y="6819900"/>
          <a:ext cx="13430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           Terug</a:t>
          </a:r>
        </a:p>
      </xdr:txBody>
    </xdr:sp>
    <xdr:clientData/>
  </xdr:twoCellAnchor>
  <xdr:twoCellAnchor>
    <xdr:from>
      <xdr:col>15</xdr:col>
      <xdr:colOff>304800</xdr:colOff>
      <xdr:row>26</xdr:row>
      <xdr:rowOff>152400</xdr:rowOff>
    </xdr:from>
    <xdr:to>
      <xdr:col>19</xdr:col>
      <xdr:colOff>285750</xdr:colOff>
      <xdr:row>29</xdr:row>
      <xdr:rowOff>152400</xdr:rowOff>
    </xdr:to>
    <xdr:sp macro="" textlink="">
      <xdr:nvSpPr>
        <xdr:cNvPr id="3" name="PIJL-LINK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6F3B59-02F1-4FDB-9D23-3DFDF79651C5}"/>
            </a:ext>
          </a:extLst>
        </xdr:cNvPr>
        <xdr:cNvSpPr/>
      </xdr:nvSpPr>
      <xdr:spPr>
        <a:xfrm flipH="1">
          <a:off x="10887075" y="6667500"/>
          <a:ext cx="2419350" cy="571500"/>
        </a:xfrm>
        <a:prstGeom prst="leftArrow">
          <a:avLst/>
        </a:prstGeom>
        <a:solidFill>
          <a:srgbClr val="FFC00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chemeClr val="tx2">
                  <a:lumMod val="60000"/>
                  <a:lumOff val="40000"/>
                </a:schemeClr>
              </a:solidFill>
            </a:rPr>
            <a:t>Informatie</a:t>
          </a:r>
          <a:r>
            <a:rPr lang="nl-NL" sz="1100" baseline="0">
              <a:solidFill>
                <a:schemeClr val="tx2">
                  <a:lumMod val="60000"/>
                  <a:lumOff val="40000"/>
                </a:schemeClr>
              </a:solidFill>
            </a:rPr>
            <a:t> opvragen/reserveren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26</xdr:row>
      <xdr:rowOff>19050</xdr:rowOff>
    </xdr:from>
    <xdr:to>
      <xdr:col>15</xdr:col>
      <xdr:colOff>57150</xdr:colOff>
      <xdr:row>29</xdr:row>
      <xdr:rowOff>19050</xdr:rowOff>
    </xdr:to>
    <xdr:sp macro="" textlink="">
      <xdr:nvSpPr>
        <xdr:cNvPr id="2" name="PIJL-LINK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296400" y="6877050"/>
          <a:ext cx="13430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           Terug</a:t>
          </a:r>
        </a:p>
      </xdr:txBody>
    </xdr:sp>
    <xdr:clientData/>
  </xdr:twoCellAnchor>
  <xdr:twoCellAnchor>
    <xdr:from>
      <xdr:col>15</xdr:col>
      <xdr:colOff>190500</xdr:colOff>
      <xdr:row>26</xdr:row>
      <xdr:rowOff>19050</xdr:rowOff>
    </xdr:from>
    <xdr:to>
      <xdr:col>18</xdr:col>
      <xdr:colOff>180975</xdr:colOff>
      <xdr:row>29</xdr:row>
      <xdr:rowOff>19050</xdr:rowOff>
    </xdr:to>
    <xdr:sp macro="" textlink="">
      <xdr:nvSpPr>
        <xdr:cNvPr id="3" name="PIJL-LINK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42B71C-7643-4C75-95DF-B50FD9EECF7C}"/>
            </a:ext>
          </a:extLst>
        </xdr:cNvPr>
        <xdr:cNvSpPr/>
      </xdr:nvSpPr>
      <xdr:spPr>
        <a:xfrm flipH="1">
          <a:off x="10772775" y="6705600"/>
          <a:ext cx="2419350" cy="571500"/>
        </a:xfrm>
        <a:prstGeom prst="leftArrow">
          <a:avLst/>
        </a:prstGeom>
        <a:solidFill>
          <a:srgbClr val="FFC00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chemeClr val="tx2">
                  <a:lumMod val="60000"/>
                  <a:lumOff val="40000"/>
                </a:schemeClr>
              </a:solidFill>
            </a:rPr>
            <a:t>Informatie</a:t>
          </a:r>
          <a:r>
            <a:rPr lang="nl-NL" sz="1100" baseline="0">
              <a:solidFill>
                <a:schemeClr val="tx2">
                  <a:lumMod val="60000"/>
                  <a:lumOff val="40000"/>
                </a:schemeClr>
              </a:solidFill>
            </a:rPr>
            <a:t> opvragen/reserveren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26</xdr:row>
      <xdr:rowOff>0</xdr:rowOff>
    </xdr:from>
    <xdr:to>
      <xdr:col>14</xdr:col>
      <xdr:colOff>1343025</xdr:colOff>
      <xdr:row>29</xdr:row>
      <xdr:rowOff>0</xdr:rowOff>
    </xdr:to>
    <xdr:sp macro="" textlink="">
      <xdr:nvSpPr>
        <xdr:cNvPr id="2" name="PIJL-LINK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172575" y="6858000"/>
          <a:ext cx="13430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           Terug</a:t>
          </a:r>
        </a:p>
      </xdr:txBody>
    </xdr:sp>
    <xdr:clientData/>
  </xdr:twoCellAnchor>
  <xdr:twoCellAnchor>
    <xdr:from>
      <xdr:col>15</xdr:col>
      <xdr:colOff>104775</xdr:colOff>
      <xdr:row>25</xdr:row>
      <xdr:rowOff>180975</xdr:rowOff>
    </xdr:from>
    <xdr:to>
      <xdr:col>18</xdr:col>
      <xdr:colOff>95250</xdr:colOff>
      <xdr:row>28</xdr:row>
      <xdr:rowOff>180975</xdr:rowOff>
    </xdr:to>
    <xdr:sp macro="" textlink="">
      <xdr:nvSpPr>
        <xdr:cNvPr id="3" name="PIJL-LINK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8B2980-AF8A-467F-AEB8-5518443585C6}"/>
            </a:ext>
          </a:extLst>
        </xdr:cNvPr>
        <xdr:cNvSpPr/>
      </xdr:nvSpPr>
      <xdr:spPr>
        <a:xfrm flipH="1">
          <a:off x="10687050" y="6677025"/>
          <a:ext cx="2419350" cy="571500"/>
        </a:xfrm>
        <a:prstGeom prst="leftArrow">
          <a:avLst/>
        </a:prstGeom>
        <a:solidFill>
          <a:srgbClr val="FFC00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chemeClr val="tx2">
                  <a:lumMod val="60000"/>
                  <a:lumOff val="40000"/>
                </a:schemeClr>
              </a:solidFill>
            </a:rPr>
            <a:t>Informatie</a:t>
          </a:r>
          <a:r>
            <a:rPr lang="nl-NL" sz="1100" baseline="0">
              <a:solidFill>
                <a:schemeClr val="tx2">
                  <a:lumMod val="60000"/>
                  <a:lumOff val="40000"/>
                </a:schemeClr>
              </a:solidFill>
            </a:rPr>
            <a:t> opvragen/reserveren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waddenhoeve.com?subject=aanvraag%20groepsaccommodati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abSelected="1" workbookViewId="0">
      <selection activeCell="Q20" sqref="Q20"/>
    </sheetView>
  </sheetViews>
  <sheetFormatPr defaultRowHeight="15" x14ac:dyDescent="0.25"/>
  <sheetData>
    <row r="1" spans="1:32" x14ac:dyDescent="0.25">
      <c r="A1" s="46"/>
      <c r="B1" s="15"/>
      <c r="C1" s="15"/>
      <c r="D1" s="15"/>
      <c r="E1" s="15"/>
      <c r="F1" s="15"/>
      <c r="G1" s="15"/>
      <c r="H1" s="67" t="s">
        <v>113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9"/>
      <c r="X1" s="15"/>
      <c r="Y1" s="15"/>
      <c r="Z1" s="15"/>
      <c r="AA1" s="15"/>
      <c r="AB1" s="15"/>
      <c r="AC1" s="15"/>
      <c r="AD1" s="15"/>
      <c r="AE1" s="15"/>
      <c r="AF1" s="15"/>
    </row>
    <row r="2" spans="1:32" x14ac:dyDescent="0.25">
      <c r="A2" s="15"/>
      <c r="B2" s="15"/>
      <c r="C2" s="15"/>
      <c r="D2" s="15"/>
      <c r="E2" s="15"/>
      <c r="F2" s="15"/>
      <c r="G2" s="15"/>
      <c r="H2" s="70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15"/>
      <c r="Y2" s="15"/>
      <c r="Z2" s="15"/>
      <c r="AA2" s="15"/>
      <c r="AB2" s="15"/>
      <c r="AC2" s="15"/>
      <c r="AD2" s="15"/>
      <c r="AE2" s="15"/>
      <c r="AF2" s="15"/>
    </row>
    <row r="3" spans="1:3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x14ac:dyDescent="0.25">
      <c r="A4" s="15"/>
      <c r="B4" s="15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15"/>
      <c r="AD4" s="15"/>
      <c r="AE4" s="15"/>
      <c r="AF4" s="15"/>
    </row>
    <row r="5" spans="1:32" x14ac:dyDescent="0.25">
      <c r="A5" s="15"/>
      <c r="B5" s="1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15"/>
      <c r="AD5" s="15"/>
      <c r="AE5" s="15"/>
      <c r="AF5" s="15"/>
    </row>
    <row r="6" spans="1:32" x14ac:dyDescent="0.25">
      <c r="A6" s="15"/>
      <c r="B6" s="1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15"/>
      <c r="AD6" s="15"/>
      <c r="AE6" s="15"/>
      <c r="AF6" s="15"/>
    </row>
    <row r="7" spans="1:32" x14ac:dyDescent="0.25">
      <c r="A7" s="15"/>
      <c r="B7" s="15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15"/>
      <c r="AD7" s="15"/>
      <c r="AE7" s="15"/>
      <c r="AF7" s="15"/>
    </row>
    <row r="8" spans="1:32" x14ac:dyDescent="0.25">
      <c r="A8" s="15"/>
      <c r="B8" s="1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15"/>
      <c r="AD8" s="15"/>
      <c r="AE8" s="15"/>
      <c r="AF8" s="15"/>
    </row>
    <row r="9" spans="1:32" x14ac:dyDescent="0.25">
      <c r="A9" s="15"/>
      <c r="B9" s="1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15"/>
      <c r="AD9" s="15"/>
      <c r="AE9" s="15"/>
      <c r="AF9" s="15"/>
    </row>
    <row r="10" spans="1:32" x14ac:dyDescent="0.25">
      <c r="A10" s="15"/>
      <c r="B10" s="15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15"/>
      <c r="AD10" s="15"/>
      <c r="AE10" s="15"/>
      <c r="AF10" s="15"/>
    </row>
    <row r="11" spans="1:32" x14ac:dyDescent="0.25">
      <c r="A11" s="15"/>
      <c r="B11" s="1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15"/>
      <c r="AD11" s="15"/>
      <c r="AE11" s="15"/>
      <c r="AF11" s="15"/>
    </row>
    <row r="12" spans="1:32" x14ac:dyDescent="0.25">
      <c r="A12" s="15"/>
      <c r="B12" s="1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15"/>
      <c r="AD12" s="15"/>
      <c r="AE12" s="15"/>
      <c r="AF12" s="15"/>
    </row>
    <row r="13" spans="1:32" x14ac:dyDescent="0.25">
      <c r="A13" s="15"/>
      <c r="B13" s="15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15"/>
      <c r="AD13" s="15"/>
      <c r="AE13" s="15"/>
      <c r="AF13" s="15"/>
    </row>
    <row r="14" spans="1:32" x14ac:dyDescent="0.25">
      <c r="A14" s="15"/>
      <c r="B14" s="1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15"/>
      <c r="AD14" s="15"/>
      <c r="AE14" s="15"/>
      <c r="AF14" s="15"/>
    </row>
    <row r="15" spans="1:32" x14ac:dyDescent="0.25">
      <c r="A15" s="15"/>
      <c r="B15" s="1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15"/>
      <c r="AD15" s="15"/>
      <c r="AE15" s="15"/>
      <c r="AF15" s="15"/>
    </row>
    <row r="16" spans="1:32" s="1" customFormat="1" ht="61.5" x14ac:dyDescent="0.9">
      <c r="A16" s="27"/>
      <c r="B16" s="27"/>
      <c r="C16" s="29"/>
      <c r="D16" s="30" t="s">
        <v>50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7"/>
      <c r="AD16" s="27"/>
      <c r="AE16" s="27"/>
      <c r="AF16" s="27"/>
    </row>
    <row r="17" spans="1:32" x14ac:dyDescent="0.25">
      <c r="A17" s="15"/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15"/>
      <c r="AD17" s="15"/>
      <c r="AE17" s="15"/>
      <c r="AF17" s="15"/>
    </row>
    <row r="18" spans="1:32" ht="46.5" x14ac:dyDescent="0.7">
      <c r="A18" s="15"/>
      <c r="B18" s="1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 t="s">
        <v>49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15"/>
      <c r="AD18" s="15"/>
      <c r="AE18" s="15"/>
      <c r="AF18" s="15"/>
    </row>
    <row r="19" spans="1:32" x14ac:dyDescent="0.25">
      <c r="A19" s="15"/>
      <c r="B19" s="15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15"/>
      <c r="AD19" s="15"/>
      <c r="AE19" s="15"/>
      <c r="AF19" s="15"/>
    </row>
    <row r="20" spans="1:32" ht="46.5" x14ac:dyDescent="0.7">
      <c r="A20" s="15"/>
      <c r="B20" s="15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1" t="s">
        <v>55</v>
      </c>
      <c r="N20" s="28"/>
      <c r="O20" s="28"/>
      <c r="P20" s="28"/>
      <c r="Q20" s="44" t="s">
        <v>54</v>
      </c>
      <c r="R20" s="45"/>
      <c r="S20" s="45"/>
      <c r="T20" s="45"/>
      <c r="U20" s="28"/>
      <c r="V20" s="28"/>
      <c r="W20" s="28"/>
      <c r="X20" s="28"/>
      <c r="Y20" s="28"/>
      <c r="Z20" s="28"/>
      <c r="AA20" s="28"/>
      <c r="AB20" s="28"/>
      <c r="AC20" s="15"/>
      <c r="AD20" s="15"/>
      <c r="AE20" s="15"/>
      <c r="AF20" s="15"/>
    </row>
    <row r="21" spans="1:32" x14ac:dyDescent="0.25">
      <c r="A21" s="15"/>
      <c r="B21" s="1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15"/>
      <c r="AD21" s="15"/>
      <c r="AE21" s="15"/>
      <c r="AF21" s="15"/>
    </row>
    <row r="22" spans="1:32" x14ac:dyDescent="0.25">
      <c r="A22" s="15"/>
      <c r="B22" s="15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15"/>
      <c r="AD22" s="15"/>
      <c r="AE22" s="15"/>
      <c r="AF22" s="15"/>
    </row>
    <row r="23" spans="1:32" x14ac:dyDescent="0.25">
      <c r="A23" s="15"/>
      <c r="B23" s="15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15"/>
      <c r="AD23" s="15"/>
      <c r="AE23" s="15"/>
      <c r="AF23" s="15"/>
    </row>
    <row r="24" spans="1:32" x14ac:dyDescent="0.25">
      <c r="A24" s="15"/>
      <c r="B24" s="1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15"/>
      <c r="AD24" s="15"/>
      <c r="AE24" s="15"/>
      <c r="AF24" s="15"/>
    </row>
    <row r="25" spans="1:32" x14ac:dyDescent="0.25">
      <c r="A25" s="15"/>
      <c r="B25" s="15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15"/>
      <c r="AD25" s="15"/>
      <c r="AE25" s="15"/>
      <c r="AF25" s="15"/>
    </row>
    <row r="26" spans="1:32" x14ac:dyDescent="0.25">
      <c r="A26" s="15"/>
      <c r="B26" s="15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15"/>
      <c r="AD26" s="15"/>
      <c r="AE26" s="15"/>
      <c r="AF26" s="15"/>
    </row>
    <row r="27" spans="1:32" x14ac:dyDescent="0.25">
      <c r="A27" s="15"/>
      <c r="B27" s="15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15"/>
      <c r="AD27" s="15"/>
      <c r="AE27" s="15"/>
      <c r="AF27" s="15"/>
    </row>
    <row r="28" spans="1:32" x14ac:dyDescent="0.25">
      <c r="A28" s="15"/>
      <c r="B28" s="15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15"/>
      <c r="AD28" s="15"/>
      <c r="AE28" s="15"/>
      <c r="AF28" s="15"/>
    </row>
    <row r="29" spans="1:32" x14ac:dyDescent="0.25">
      <c r="A29" s="15"/>
      <c r="B29" s="15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15"/>
      <c r="AD29" s="15"/>
      <c r="AE29" s="15"/>
      <c r="AF29" s="15"/>
    </row>
    <row r="30" spans="1:32" x14ac:dyDescent="0.25">
      <c r="A30" s="15"/>
      <c r="B30" s="1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15"/>
      <c r="AD30" s="15"/>
      <c r="AE30" s="15"/>
      <c r="AF30" s="15"/>
    </row>
    <row r="31" spans="1:3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3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32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:32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32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32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:32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:32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32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1:32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:32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32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:32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</sheetData>
  <sheetProtection algorithmName="SHA-512" hashValue="SNiaRMakYP38Z71IJKsd1591JIaJoqUCp+H9ua7qiD0YM3ApV9HGCzMzU6EbbcT+QbY87TosH4tt3Hb4oCUyAQ==" saltValue="pQ+nBwUExCIPD9DsOJHQsw==" spinCount="100000" sheet="1" objects="1" scenarios="1" selectLockedCells="1"/>
  <mergeCells count="1">
    <mergeCell ref="H1:W2"/>
  </mergeCells>
  <hyperlinks>
    <hyperlink ref="Q20:T20" location="Blad2!A1" tooltip="Naar een weekend kiezen" display="&quot;Volgende&quot;" xr:uid="{00000000-0004-0000-00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DC49-D071-4286-B836-BD66C5540EB3}">
  <dimension ref="A1:AJ95"/>
  <sheetViews>
    <sheetView workbookViewId="0">
      <selection activeCell="C6" sqref="C6"/>
    </sheetView>
  </sheetViews>
  <sheetFormatPr defaultRowHeight="15" x14ac:dyDescent="0.25"/>
  <cols>
    <col min="1" max="1" width="16.7109375" customWidth="1"/>
    <col min="2" max="2" width="5.7109375" customWidth="1"/>
    <col min="3" max="3" width="26.85546875" customWidth="1"/>
  </cols>
  <sheetData>
    <row r="1" spans="1:36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ht="18.75" x14ac:dyDescent="0.3">
      <c r="A2" s="50" t="s">
        <v>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.75" x14ac:dyDescent="0.3">
      <c r="A3" s="51" t="s">
        <v>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t="15.75" x14ac:dyDescent="0.3">
      <c r="A4" s="51" t="s">
        <v>77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x14ac:dyDescent="0.25">
      <c r="A5" s="52" t="s">
        <v>78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ht="15.75" x14ac:dyDescent="0.3">
      <c r="A6" s="49" t="s">
        <v>79</v>
      </c>
      <c r="B6" s="49"/>
      <c r="C6" s="56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15.75" x14ac:dyDescent="0.3">
      <c r="A7" s="49" t="s">
        <v>80</v>
      </c>
      <c r="B7" s="49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ht="15.75" x14ac:dyDescent="0.3">
      <c r="A8" s="49" t="s">
        <v>81</v>
      </c>
      <c r="B8" s="49"/>
      <c r="C8" s="56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ht="15.75" x14ac:dyDescent="0.3">
      <c r="A9" s="49" t="s">
        <v>82</v>
      </c>
      <c r="B9" s="49"/>
      <c r="C9" s="56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x14ac:dyDescent="0.25">
      <c r="A10" s="52" t="s">
        <v>83</v>
      </c>
      <c r="B10" s="49"/>
      <c r="C10" s="52" t="s">
        <v>84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ht="15.75" x14ac:dyDescent="0.3">
      <c r="A11" s="49" t="s">
        <v>79</v>
      </c>
      <c r="B11" s="49"/>
      <c r="C11" s="56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t="15.75" x14ac:dyDescent="0.3">
      <c r="A12" s="49" t="s">
        <v>80</v>
      </c>
      <c r="B12" s="49"/>
      <c r="C12" s="5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ht="15.75" x14ac:dyDescent="0.3">
      <c r="A13" s="49" t="s">
        <v>81</v>
      </c>
      <c r="B13" s="49"/>
      <c r="C13" s="56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1:36" ht="15.75" x14ac:dyDescent="0.3">
      <c r="A14" s="49" t="s">
        <v>85</v>
      </c>
      <c r="B14" s="49"/>
      <c r="C14" s="5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x14ac:dyDescent="0.25">
      <c r="A15" s="52" t="s">
        <v>86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36" x14ac:dyDescent="0.25">
      <c r="A16" s="49" t="s">
        <v>87</v>
      </c>
      <c r="B16" s="49"/>
      <c r="C16" s="57"/>
      <c r="D16" s="52" t="s">
        <v>88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x14ac:dyDescent="0.25">
      <c r="A17" s="49" t="s">
        <v>89</v>
      </c>
      <c r="B17" s="49"/>
      <c r="C17" s="57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x14ac:dyDescent="0.25">
      <c r="A19" s="52" t="s">
        <v>90</v>
      </c>
      <c r="B19" s="53" t="s">
        <v>91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x14ac:dyDescent="0.25">
      <c r="A20" s="49" t="s">
        <v>92</v>
      </c>
      <c r="B20" s="5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</row>
    <row r="21" spans="1:36" x14ac:dyDescent="0.25">
      <c r="A21" s="49" t="s">
        <v>93</v>
      </c>
      <c r="B21" s="5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6" x14ac:dyDescent="0.25">
      <c r="A22" s="49" t="s">
        <v>94</v>
      </c>
      <c r="B22" s="5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36" x14ac:dyDescent="0.25">
      <c r="A23" s="49" t="s">
        <v>95</v>
      </c>
      <c r="B23" s="5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</row>
    <row r="24" spans="1:36" x14ac:dyDescent="0.25">
      <c r="A24" s="49" t="s">
        <v>96</v>
      </c>
      <c r="B24" s="5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6" x14ac:dyDescent="0.25">
      <c r="A25" s="49" t="s">
        <v>97</v>
      </c>
      <c r="B25" s="5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x14ac:dyDescent="0.25">
      <c r="A26" s="49" t="s">
        <v>98</v>
      </c>
      <c r="B26" s="5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</row>
    <row r="27" spans="1:36" x14ac:dyDescent="0.25">
      <c r="A27" s="49" t="s">
        <v>99</v>
      </c>
      <c r="B27" s="5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x14ac:dyDescent="0.25">
      <c r="A28" s="52" t="s">
        <v>100</v>
      </c>
      <c r="B28" s="54">
        <f>SUM(B21:B27)</f>
        <v>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</row>
    <row r="29" spans="1:36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6" x14ac:dyDescent="0.25">
      <c r="A30" s="49" t="s">
        <v>101</v>
      </c>
      <c r="B30" s="49"/>
      <c r="C30" s="5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1:36" x14ac:dyDescent="0.25">
      <c r="A31" s="49"/>
      <c r="B31" s="49"/>
      <c r="C31" s="5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6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1:36" x14ac:dyDescent="0.25">
      <c r="A33" s="49" t="s">
        <v>102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</row>
    <row r="34" spans="1:36" x14ac:dyDescent="0.25">
      <c r="A34" s="55" t="s">
        <v>103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spans="1:36" x14ac:dyDescent="0.25">
      <c r="A35" s="49" t="s">
        <v>104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  <row r="36" spans="1:36" x14ac:dyDescent="0.25">
      <c r="A36" s="49" t="s">
        <v>114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1:36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1:36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36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</row>
    <row r="40" spans="1:36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</row>
    <row r="41" spans="1:36" hidden="1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</row>
    <row r="42" spans="1:36" ht="15.75" hidden="1" x14ac:dyDescent="0.3">
      <c r="A42" s="49">
        <v>1</v>
      </c>
      <c r="B42" s="49"/>
      <c r="C42" s="51" t="s">
        <v>105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1:36" ht="15.75" hidden="1" x14ac:dyDescent="0.3">
      <c r="A43" s="49">
        <v>2</v>
      </c>
      <c r="B43" s="49"/>
      <c r="C43" s="51" t="s">
        <v>106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</row>
    <row r="44" spans="1:36" ht="15.75" hidden="1" x14ac:dyDescent="0.3">
      <c r="A44" s="49">
        <v>3</v>
      </c>
      <c r="B44" s="49"/>
      <c r="C44" s="51" t="s">
        <v>107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1:36" hidden="1" x14ac:dyDescent="0.25">
      <c r="A45" s="49">
        <v>4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1:36" ht="15.75" hidden="1" x14ac:dyDescent="0.3">
      <c r="A46" s="49">
        <v>5</v>
      </c>
      <c r="B46" s="49"/>
      <c r="C46" s="51" t="s">
        <v>108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1:36" ht="15.75" hidden="1" x14ac:dyDescent="0.3">
      <c r="A47" s="49">
        <v>6</v>
      </c>
      <c r="B47" s="49"/>
      <c r="C47" s="51" t="s">
        <v>109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1:36" ht="15.75" hidden="1" x14ac:dyDescent="0.3">
      <c r="A48" s="49">
        <v>7</v>
      </c>
      <c r="B48" s="49"/>
      <c r="C48" s="51" t="s">
        <v>110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:36" ht="15.75" hidden="1" x14ac:dyDescent="0.3">
      <c r="A49" s="49">
        <v>8</v>
      </c>
      <c r="B49" s="49"/>
      <c r="C49" s="51" t="s">
        <v>111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:36" ht="15.75" hidden="1" x14ac:dyDescent="0.3">
      <c r="A50" s="49">
        <v>9</v>
      </c>
      <c r="B50" s="49"/>
      <c r="C50" s="51" t="s">
        <v>112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:36" hidden="1" x14ac:dyDescent="0.25">
      <c r="A51" s="49">
        <v>10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:36" hidden="1" x14ac:dyDescent="0.25">
      <c r="A52" s="49">
        <v>11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:36" hidden="1" x14ac:dyDescent="0.25">
      <c r="A53" s="49">
        <v>12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:36" hidden="1" x14ac:dyDescent="0.25">
      <c r="A54" s="49">
        <v>13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:36" hidden="1" x14ac:dyDescent="0.25">
      <c r="A55" s="49">
        <v>14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:36" hidden="1" x14ac:dyDescent="0.25">
      <c r="A56" s="49">
        <v>15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:36" hidden="1" x14ac:dyDescent="0.25">
      <c r="A57" s="49">
        <v>16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:36" hidden="1" x14ac:dyDescent="0.25">
      <c r="A58" s="49">
        <v>17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:36" hidden="1" x14ac:dyDescent="0.25">
      <c r="A59" s="49">
        <v>18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:36" hidden="1" x14ac:dyDescent="0.25">
      <c r="A60" s="49">
        <v>19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:36" hidden="1" x14ac:dyDescent="0.25">
      <c r="A61" s="49">
        <v>20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:36" hidden="1" x14ac:dyDescent="0.25">
      <c r="A62" s="49">
        <v>21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:36" hidden="1" x14ac:dyDescent="0.25">
      <c r="A63" s="49">
        <v>22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:36" hidden="1" x14ac:dyDescent="0.25">
      <c r="A64" s="49">
        <v>23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:36" hidden="1" x14ac:dyDescent="0.25">
      <c r="A65" s="49">
        <v>24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:36" hidden="1" x14ac:dyDescent="0.25">
      <c r="A66" s="49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:36" hidden="1" x14ac:dyDescent="0.25">
      <c r="A67" s="49">
        <v>26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:36" hidden="1" x14ac:dyDescent="0.25">
      <c r="A68" s="49">
        <v>27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:36" hidden="1" x14ac:dyDescent="0.25">
      <c r="A69" s="49">
        <v>28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:36" hidden="1" x14ac:dyDescent="0.25">
      <c r="A70" s="49">
        <v>29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:36" hidden="1" x14ac:dyDescent="0.25">
      <c r="A71" s="49">
        <v>30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:36" hidden="1" x14ac:dyDescent="0.25">
      <c r="A72" s="49">
        <v>31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:36" hidden="1" x14ac:dyDescent="0.25">
      <c r="A73" s="49">
        <v>32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:36" hidden="1" x14ac:dyDescent="0.25">
      <c r="A74" s="49">
        <v>33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:36" hidden="1" x14ac:dyDescent="0.25">
      <c r="A75" s="49">
        <v>34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  <row r="76" spans="1:36" hidden="1" x14ac:dyDescent="0.25">
      <c r="A76" s="49">
        <v>35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</row>
    <row r="77" spans="1:36" hidden="1" x14ac:dyDescent="0.25">
      <c r="A77" s="49">
        <v>36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</row>
    <row r="78" spans="1:36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</row>
    <row r="79" spans="1:36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</row>
    <row r="80" spans="1:36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</row>
    <row r="81" spans="1:36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</row>
    <row r="82" spans="1:36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</row>
    <row r="83" spans="1:36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</row>
    <row r="84" spans="1:36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</row>
    <row r="85" spans="1:36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</row>
    <row r="86" spans="1:36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</row>
    <row r="87" spans="1:36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</row>
    <row r="88" spans="1:36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</row>
    <row r="89" spans="1:36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</row>
    <row r="90" spans="1:36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</row>
    <row r="91" spans="1:36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</row>
    <row r="92" spans="1:36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</row>
    <row r="93" spans="1:36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</row>
    <row r="94" spans="1:36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</row>
    <row r="95" spans="1:36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</row>
  </sheetData>
  <sheetProtection algorithmName="SHA-512" hashValue="nUiEL++i6hMH9u543LTIUp1lT826dmmQZs1i9hgtKBPENQhnAEbNz6xhxODCdsoOJ3s8bxbfGigkrI4+4h758g==" saltValue="sxmYNu82WpNjaQSm082rDA==" spinCount="100000" sheet="1" objects="1" scenarios="1" selectLockedCells="1"/>
  <dataValidations count="3">
    <dataValidation type="list" allowBlank="1" showInputMessage="1" showErrorMessage="1" sqref="C31" xr:uid="{835F3ECB-07C7-4A9B-B74D-25E7FCBB242D}">
      <formula1>$C$45:$C$50</formula1>
    </dataValidation>
    <dataValidation type="list" allowBlank="1" showInputMessage="1" showErrorMessage="1" sqref="C30" xr:uid="{88C42D87-3814-41E2-A6EB-A6D8853EE35F}">
      <formula1>$C$41:$C$44</formula1>
    </dataValidation>
    <dataValidation type="list" allowBlank="1" showInputMessage="1" showErrorMessage="1" sqref="B20:B27" xr:uid="{663FCF2E-E40D-4E2E-8439-418A28B41AD4}">
      <formula1>$A$41:$A$77</formula1>
    </dataValidation>
  </dataValidations>
  <hyperlinks>
    <hyperlink ref="A34" r:id="rId1" xr:uid="{5D85DCC1-0B6C-4FF4-9BA3-485BDC5DFB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2"/>
  <sheetViews>
    <sheetView workbookViewId="0">
      <selection activeCell="H8" sqref="H8"/>
    </sheetView>
  </sheetViews>
  <sheetFormatPr defaultRowHeight="15" x14ac:dyDescent="0.25"/>
  <sheetData>
    <row r="1" spans="1:3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63.75" x14ac:dyDescent="1.05">
      <c r="A4" s="15"/>
      <c r="B4" s="15"/>
      <c r="C4" s="15"/>
      <c r="D4" s="15"/>
      <c r="E4" s="15"/>
      <c r="F4" s="15"/>
      <c r="G4" s="15"/>
      <c r="H4" s="15"/>
      <c r="I4" s="32" t="s">
        <v>3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46.5" x14ac:dyDescent="0.7">
      <c r="A6" s="15"/>
      <c r="B6" s="1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 t="s">
        <v>8</v>
      </c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15"/>
      <c r="AA6" s="15"/>
      <c r="AB6" s="15"/>
      <c r="AC6" s="15"/>
      <c r="AD6" s="15"/>
      <c r="AE6" s="15"/>
    </row>
    <row r="7" spans="1:31" x14ac:dyDescent="0.25">
      <c r="A7" s="15"/>
      <c r="B7" s="1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15"/>
      <c r="AA7" s="15"/>
      <c r="AB7" s="15"/>
      <c r="AC7" s="15"/>
      <c r="AD7" s="15"/>
      <c r="AE7" s="15"/>
    </row>
    <row r="8" spans="1:31" ht="28.5" x14ac:dyDescent="0.45">
      <c r="A8" s="15"/>
      <c r="B8" s="15"/>
      <c r="C8" s="15"/>
      <c r="D8" s="15"/>
      <c r="E8" s="15"/>
      <c r="F8" s="15"/>
      <c r="G8" s="15"/>
      <c r="H8" s="15"/>
      <c r="I8" s="33" t="s">
        <v>4</v>
      </c>
      <c r="J8" s="3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28.5" x14ac:dyDescent="0.45">
      <c r="A9" s="15"/>
      <c r="B9" s="15"/>
      <c r="C9" s="15"/>
      <c r="D9" s="15"/>
      <c r="E9" s="15"/>
      <c r="F9" s="15"/>
      <c r="G9" s="15"/>
      <c r="H9" s="15"/>
      <c r="I9" s="33"/>
      <c r="J9" s="3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ht="28.5" x14ac:dyDescent="0.45">
      <c r="A10" s="15"/>
      <c r="B10" s="15"/>
      <c r="C10" s="15"/>
      <c r="D10" s="15"/>
      <c r="E10" s="15"/>
      <c r="F10" s="15"/>
      <c r="G10" s="15"/>
      <c r="H10" s="15"/>
      <c r="I10" s="33" t="s">
        <v>5</v>
      </c>
      <c r="J10" s="3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ht="28.5" x14ac:dyDescent="0.45">
      <c r="A11" s="15"/>
      <c r="B11" s="15"/>
      <c r="C11" s="15"/>
      <c r="D11" s="15"/>
      <c r="E11" s="15"/>
      <c r="F11" s="15"/>
      <c r="G11" s="15"/>
      <c r="H11" s="15"/>
      <c r="I11" s="33"/>
      <c r="J11" s="34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28.5" x14ac:dyDescent="0.45">
      <c r="A12" s="15"/>
      <c r="B12" s="15"/>
      <c r="C12" s="15"/>
      <c r="D12" s="15"/>
      <c r="E12" s="15"/>
      <c r="F12" s="15"/>
      <c r="G12" s="15"/>
      <c r="H12" s="15"/>
      <c r="I12" s="33" t="s">
        <v>6</v>
      </c>
      <c r="J12" s="3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28.5" x14ac:dyDescent="0.45">
      <c r="A13" s="15"/>
      <c r="B13" s="15"/>
      <c r="C13" s="15"/>
      <c r="D13" s="15"/>
      <c r="E13" s="15"/>
      <c r="F13" s="15"/>
      <c r="G13" s="15"/>
      <c r="H13" s="15"/>
      <c r="I13" s="33"/>
      <c r="J13" s="34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28.5" x14ac:dyDescent="0.45">
      <c r="A14" s="15"/>
      <c r="B14" s="15"/>
      <c r="C14" s="15"/>
      <c r="D14" s="15"/>
      <c r="E14" s="15"/>
      <c r="F14" s="15"/>
      <c r="G14" s="15"/>
      <c r="H14" s="15"/>
      <c r="I14" s="33" t="s">
        <v>7</v>
      </c>
      <c r="J14" s="3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18.7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3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18.75" x14ac:dyDescent="0.3">
      <c r="A16" s="15"/>
      <c r="B16" s="15"/>
      <c r="C16" s="15"/>
      <c r="D16" s="15"/>
      <c r="E16" s="15"/>
      <c r="F16" s="15"/>
      <c r="G16" s="15"/>
      <c r="H16" s="15"/>
      <c r="I16" s="15"/>
      <c r="J16" s="3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28.5" x14ac:dyDescent="0.45">
      <c r="A17" s="15"/>
      <c r="B17" s="15"/>
      <c r="C17" s="15"/>
      <c r="D17" s="15"/>
      <c r="E17" s="15"/>
      <c r="F17" s="15"/>
      <c r="G17" s="15"/>
      <c r="H17" s="15"/>
      <c r="I17" s="33" t="s">
        <v>67</v>
      </c>
      <c r="J17" s="34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18.75" x14ac:dyDescent="0.3">
      <c r="A18" s="15"/>
      <c r="B18" s="15"/>
      <c r="C18" s="15"/>
      <c r="D18" s="15"/>
      <c r="E18" s="15"/>
      <c r="F18" s="15"/>
      <c r="G18" s="15"/>
      <c r="H18" s="15"/>
      <c r="I18" s="15"/>
      <c r="J18" s="3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8.75" x14ac:dyDescent="0.3">
      <c r="A19" s="15"/>
      <c r="B19" s="15"/>
      <c r="C19" s="15"/>
      <c r="D19" s="15"/>
      <c r="E19" s="15"/>
      <c r="F19" s="15"/>
      <c r="G19" s="15"/>
      <c r="H19" s="15"/>
      <c r="I19" s="15"/>
      <c r="J19" s="34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28.5" x14ac:dyDescent="0.45">
      <c r="A20" s="15"/>
      <c r="B20" s="15"/>
      <c r="C20" s="15"/>
      <c r="D20" s="15"/>
      <c r="E20" s="15"/>
      <c r="F20" s="15"/>
      <c r="G20" s="15"/>
      <c r="H20" s="15"/>
      <c r="I20" s="33" t="s">
        <v>68</v>
      </c>
      <c r="J20" s="3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18.75" x14ac:dyDescent="0.3">
      <c r="A21" s="15"/>
      <c r="B21" s="15"/>
      <c r="C21" s="15"/>
      <c r="D21" s="15"/>
      <c r="E21" s="15"/>
      <c r="F21" s="15"/>
      <c r="G21" s="15"/>
      <c r="H21" s="15"/>
      <c r="I21" s="15"/>
      <c r="J21" s="34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</sheetData>
  <sheetProtection algorithmName="SHA-512" hashValue="gG/bwyGliANoN55L3Kn34hN39NcIE/Q3LrsCajfbHO58dSdekOdrnj/S01S7jskYnRI/1UpZhG7E/IxFgu7NJg==" saltValue="n7FC21WrV9hQXmglm7edrw==" spinCount="100000" sheet="1" objects="1" scenarios="1" selectLockedCells="1"/>
  <hyperlinks>
    <hyperlink ref="I8" location="weekend!O9" display="Weekend, 2 nachten" xr:uid="{00000000-0004-0000-01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68"/>
  <sheetViews>
    <sheetView topLeftCell="A4" workbookViewId="0">
      <selection activeCell="O7" sqref="O7"/>
    </sheetView>
  </sheetViews>
  <sheetFormatPr defaultRowHeight="15" x14ac:dyDescent="0.25"/>
  <cols>
    <col min="8" max="8" width="18.7109375" customWidth="1"/>
    <col min="15" max="15" width="21.140625" bestFit="1" customWidth="1"/>
  </cols>
  <sheetData>
    <row r="1" spans="1:39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31.5" x14ac:dyDescent="0.5">
      <c r="A2" s="26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28.5" x14ac:dyDescent="0.45">
      <c r="A3" s="22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8.5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56</v>
      </c>
      <c r="O7" s="18"/>
      <c r="P7" s="41" t="s">
        <v>52</v>
      </c>
      <c r="Q7" s="17" t="str">
        <f>IF(O7&gt;0,"Personen, 2 nachten","")</f>
        <v/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4" t="s">
        <v>73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ht="31.5" x14ac:dyDescent="0.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 t="str">
        <f>IF(O7&gt;0,"De huurprijs bedraagt:","")</f>
        <v/>
      </c>
      <c r="N14" s="15"/>
      <c r="O14" s="19" t="str">
        <f>IF(O7&gt;0,ENG!E8,"")</f>
        <v/>
      </c>
      <c r="P14" s="15"/>
      <c r="Q14" s="17" t="str">
        <f>IF(O7&gt;0,"Voor een weekend","")</f>
        <v/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31.5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 t="str">
        <f>IF(O7&gt;0,"Toeristenbelasting","")</f>
        <v/>
      </c>
      <c r="N15" s="15"/>
      <c r="O15" s="19" t="str">
        <f>IF(O7&gt;0,O7*ENG!E6*ENG!S5,"")</f>
        <v/>
      </c>
      <c r="P15" s="15"/>
      <c r="Q15" s="20" t="str">
        <f>IF(O7&gt;0,"Toeristenbelasting wordt na afloop contant met je afgerekend","")</f>
        <v/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28.5" x14ac:dyDescent="0.45">
      <c r="A16" s="15"/>
      <c r="B16" s="15"/>
      <c r="C16" s="15"/>
      <c r="D16" s="15"/>
      <c r="E16" s="15"/>
      <c r="F16" s="15"/>
      <c r="G16" s="25"/>
      <c r="H16" s="15"/>
      <c r="I16" s="15"/>
      <c r="J16" s="15"/>
      <c r="K16" s="15"/>
      <c r="L16" s="15"/>
      <c r="M16" s="16" t="str">
        <f>IF(O7&gt;0,"kosten milieu en eindschoonmaak:","")</f>
        <v/>
      </c>
      <c r="N16" s="15"/>
      <c r="O16" s="21" t="str">
        <f>IF(O7&gt;0,ENG!Q5,"")</f>
        <v/>
      </c>
      <c r="P16" s="15"/>
      <c r="Q16" s="20" t="str">
        <f>IF(O7&gt;0,"De Accommodatie dient volwassen veegschoon te worden opgeleverd.","")</f>
        <v/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31.5" x14ac:dyDescent="0.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40" t="str">
        <f>IF(O7&gt;0,"Totaalprijs accommodatie:","")</f>
        <v/>
      </c>
      <c r="N18" s="15"/>
      <c r="O18" s="38" t="str">
        <f>IF(O7&gt;0,O14+O15+O16,"")</f>
        <v/>
      </c>
      <c r="P18" s="15"/>
      <c r="Q18" s="62" t="str">
        <f>IF(O7&gt;0,"Prijs is exclusief Borg en elektra en gasverbruik, maar wel inclusief BTW","")</f>
        <v/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ht="31.5" x14ac:dyDescent="0.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 t="str">
        <f>IF(O18&gt;0,"De borg =","")</f>
        <v>De borg =</v>
      </c>
      <c r="N26" s="15"/>
      <c r="O26" s="19">
        <f>IF(O18&gt;0,ENG!O5,"")</f>
        <v>500</v>
      </c>
      <c r="P26" s="15"/>
      <c r="Q26" s="20" t="str">
        <f>IF(O18&gt;0,"De Borg krijg je nadien weer terug als alles weer in goede staat wordt overgedragen","")</f>
        <v>De Borg krijg je nadien weer terug als alles weer in goede staat wordt overgedragen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</row>
    <row r="97" spans="1:39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</row>
    <row r="98" spans="1:39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</row>
    <row r="99" spans="1:39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</row>
    <row r="100" spans="1:39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</row>
    <row r="101" spans="1:39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</row>
    <row r="102" spans="1:3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</row>
    <row r="103" spans="1:39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 spans="1:39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</row>
    <row r="105" spans="1:39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</row>
    <row r="106" spans="1:39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 spans="1:39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 spans="1:39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 spans="1:39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 spans="1:39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spans="1:39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spans="1:39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 spans="1:39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spans="1:39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 spans="1:39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 spans="1:39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 spans="1:39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 spans="1:39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 spans="1:39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 spans="1:39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 spans="1:39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 spans="1:39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 spans="1:39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spans="1:39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spans="1:39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 spans="1:39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spans="1:39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 spans="1:39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 spans="1:39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 spans="1:39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 spans="1:39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 spans="1:39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 spans="1:39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 spans="1:39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 spans="1:39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 spans="1:39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 spans="1:39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 spans="1:39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 spans="1:39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1:39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 spans="1:39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 spans="1:39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 spans="1:39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1:39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 spans="1:39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 spans="1:39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spans="1:39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 spans="1:39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spans="1:39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 spans="1:39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 spans="1:39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 spans="1:39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 spans="1:39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 spans="1:39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spans="1:39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 spans="1:39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1:39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 spans="1:39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 spans="1:39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 spans="1:39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 spans="1:39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 spans="1:39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 spans="1:39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 spans="1:39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 spans="1:39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 spans="1:39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 spans="1:39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 spans="1:39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spans="1:39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 spans="1:39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spans="1:3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spans="1:39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1:39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 spans="1:39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 spans="1:39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 spans="1:39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 spans="1:39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 spans="1:39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 spans="1:39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 spans="1:39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 spans="1:39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 spans="1:3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 spans="1:3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 spans="1:3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 spans="1:3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 spans="1:3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spans="1:3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 spans="1:3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 spans="1:3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spans="1:3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spans="1:3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 spans="1:3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spans="1:39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 spans="1:39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 spans="1:39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 spans="1:39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 spans="1:39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 spans="1:39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 spans="1:39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 spans="1:39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 spans="1:39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 spans="1:39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spans="1:39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 spans="1:39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spans="1:39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 spans="1:39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 spans="1:39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 spans="1:39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 spans="1:39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 spans="1:39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 spans="1:39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 spans="1:39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 spans="1:39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 spans="1:39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 spans="1:39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 spans="1:39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 spans="1:39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 spans="1:39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 spans="1:39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 spans="1:39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 spans="1:39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 spans="1:39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 spans="1:39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 spans="1:39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 spans="1:39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 spans="1:39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 spans="1:39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 spans="1:39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 spans="1:39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spans="1:39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 spans="1:39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spans="1:39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 spans="1:39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spans="1:3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 spans="1:3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 spans="1:39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 spans="1:39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 spans="1:39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spans="1:39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 spans="1:39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spans="1:39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 spans="1:39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 spans="1:39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 spans="1:39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 spans="1:39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spans="1:39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 spans="1:39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 spans="1:39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spans="1:39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 spans="1:39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 spans="1:39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 spans="1:39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 spans="1:39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 spans="1:39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spans="1:39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 spans="1:39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spans="1:39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 spans="1:39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 spans="1:39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 spans="1:39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 spans="1:39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 spans="1:39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 spans="1:39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 spans="1:39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 spans="1:39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 spans="1:39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 spans="1:39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 spans="1:39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 spans="1:39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0" spans="1:39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</row>
    <row r="271" spans="1:39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 spans="1:39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 spans="1:39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 spans="1:39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spans="1:39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 spans="1:39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spans="1:39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 spans="1:39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 spans="1:39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 spans="1:39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spans="1:39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 spans="1:39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 spans="1:39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 spans="1:39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 spans="1:39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 spans="1:39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spans="1:39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 spans="1:39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spans="1:39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 spans="1:39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 spans="1:39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 spans="1:39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 spans="1:39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 spans="1:39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 spans="1:39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 spans="1:39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spans="1:39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 spans="1:39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spans="1:39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 spans="1:39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 spans="1:3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 spans="1:39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 spans="1:39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 spans="1:39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 spans="1:39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 spans="1:39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 spans="1:39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 spans="1:39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 spans="1:39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 spans="1:39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 spans="1:39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 spans="1:39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 spans="1:39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 spans="1:39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spans="1:39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 spans="1:39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spans="1:39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 spans="1:39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 spans="1:39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 spans="1:39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 spans="1:39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 spans="1:39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 spans="1:39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 spans="1:39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 spans="1:39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 spans="1:39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 spans="1:39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 spans="1:39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 spans="1:39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 spans="1:39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 spans="1:39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 spans="1:39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 spans="1:39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 spans="1:39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 spans="1:39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 spans="1:39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 spans="1:39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 spans="1:39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 spans="1:39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 spans="1:39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 spans="1:39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 spans="1:39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 spans="1:39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 spans="1:39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 spans="1:39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 spans="1:39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 spans="1:39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 spans="1:39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 spans="1:39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 spans="1:39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 spans="1:39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 spans="1:39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 spans="1:39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 spans="1:39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 spans="1:39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 spans="1:39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 spans="1:39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 spans="1:39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 spans="1:39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 spans="1:39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 spans="1:39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 spans="1:39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 spans="1:39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 spans="1:39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 spans="1:39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 spans="1:39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 spans="1:39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 spans="1:39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 spans="1:39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 spans="1:39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 spans="1:39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 spans="1:39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 spans="1:39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 spans="1:39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 spans="1:39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 spans="1:39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 spans="1:39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 spans="1:39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 spans="1:39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 spans="1:39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 spans="1:39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 spans="1:39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 spans="1:39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 spans="1:39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 spans="1:39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 spans="1:39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1:39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 spans="1:39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 spans="1:39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 spans="1:39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 spans="1:39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 spans="1:39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 spans="1:39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 spans="1:39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 spans="1:39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 spans="1:39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 spans="1:39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 spans="1:39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 spans="1:39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 spans="1:39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 spans="1:39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 spans="1:39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 spans="1:39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 spans="1:39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 spans="1:39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 spans="1:39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 spans="1:39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 spans="1:39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 spans="1:39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 spans="1:39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 spans="1:39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 spans="1:39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 spans="1:39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 spans="1:39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 spans="1:39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 spans="1:39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 spans="1:39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 spans="1:39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 spans="1:39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 spans="1:39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 spans="1:39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 spans="1:39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 spans="1:39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 spans="1:39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 spans="1:39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 spans="1:39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 spans="1:39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 spans="1:39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 spans="1:39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 spans="1:39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</row>
    <row r="432" spans="1:39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</row>
    <row r="433" spans="1:39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</row>
    <row r="434" spans="1:39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</row>
    <row r="435" spans="1:39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</row>
    <row r="436" spans="1:39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</row>
    <row r="437" spans="1:39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</row>
    <row r="438" spans="1:39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</row>
    <row r="439" spans="1:39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</row>
    <row r="440" spans="1:39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</row>
    <row r="441" spans="1:39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</row>
    <row r="442" spans="1:39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</row>
    <row r="443" spans="1:39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</row>
    <row r="444" spans="1:39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</row>
    <row r="445" spans="1:39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</row>
    <row r="446" spans="1:39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</row>
    <row r="447" spans="1:39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</row>
    <row r="448" spans="1:39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</row>
    <row r="449" spans="1:39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</row>
    <row r="450" spans="1:39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</row>
    <row r="451" spans="1:39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</row>
    <row r="452" spans="1:39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</row>
    <row r="453" spans="1:39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</row>
    <row r="454" spans="1:39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</row>
    <row r="455" spans="1:39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</row>
    <row r="456" spans="1:39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</row>
    <row r="457" spans="1:39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</row>
    <row r="458" spans="1:39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</row>
    <row r="459" spans="1:39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</row>
    <row r="460" spans="1:39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</row>
    <row r="461" spans="1:39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</row>
    <row r="462" spans="1:39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</row>
    <row r="463" spans="1:39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</row>
    <row r="464" spans="1:39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</row>
    <row r="465" spans="1:39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</row>
    <row r="466" spans="1:39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</row>
    <row r="467" spans="1:39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</row>
    <row r="468" spans="1:39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</row>
  </sheetData>
  <sheetProtection algorithmName="SHA-512" hashValue="RUcHPy3BR56JGqQ6xFi6fF0BtX2tJ7lH/9XaHSl4us5+E+Hi3nuBFuhkwyZIGvYss//GJjOwBpWrkd24YP45ww==" saltValue="+aAWHR0BdyuUSkt9yfRE8w==" spinCount="100000"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872C-0FC5-45A5-9970-8AB9A4C12D3C}">
  <dimension ref="A1:AN470"/>
  <sheetViews>
    <sheetView workbookViewId="0">
      <selection activeCell="O11" sqref="O11"/>
    </sheetView>
  </sheetViews>
  <sheetFormatPr defaultRowHeight="15" x14ac:dyDescent="0.25"/>
  <cols>
    <col min="8" max="8" width="18.7109375" customWidth="1"/>
    <col min="15" max="15" width="21.140625" bestFit="1" customWidth="1"/>
    <col min="17" max="17" width="18.140625" bestFit="1" customWidth="1"/>
  </cols>
  <sheetData>
    <row r="1" spans="1:40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>
        <v>6</v>
      </c>
    </row>
    <row r="2" spans="1:40" ht="31.5" x14ac:dyDescent="0.5">
      <c r="A2" s="26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>
        <v>7</v>
      </c>
    </row>
    <row r="3" spans="1:40" ht="28.5" x14ac:dyDescent="0.45">
      <c r="A3" s="22" t="s">
        <v>68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40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4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40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40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40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40" ht="28.5" x14ac:dyDescent="0.4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 t="s">
        <v>57</v>
      </c>
      <c r="O9" s="18"/>
      <c r="P9" s="42" t="s">
        <v>53</v>
      </c>
      <c r="Q9" s="17" t="str">
        <f>IF(O9&gt;0,"Personen, Week","Vul aantal personen in")</f>
        <v>Vul aantal personen in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40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40" ht="28.5" x14ac:dyDescent="0.4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 t="s">
        <v>69</v>
      </c>
      <c r="N11" s="15"/>
      <c r="O11" s="18"/>
      <c r="P11" s="42" t="s">
        <v>53</v>
      </c>
      <c r="Q11" s="39" t="str">
        <f>IF(O11=6,"Nachten",IF(O11=7,"Nachten","! Vul hier 6 of 7 in !"))</f>
        <v>! Vul hier 6 of 7 in !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40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4" t="s">
        <v>70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40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4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4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40" ht="31.5" x14ac:dyDescent="0.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 t="str">
        <f>IF(O9&gt;0,"De huurprijs bedraagt:","")</f>
        <v/>
      </c>
      <c r="N16" s="15"/>
      <c r="O16" s="19" t="str">
        <f>IF(O9&gt;0,ENG!E58,"")</f>
        <v/>
      </c>
      <c r="P16" s="15"/>
      <c r="Q16" s="17" t="str">
        <f>IF(O9&gt;0,"Voor de gewenste periode","")</f>
        <v/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ht="31.5" x14ac:dyDescent="0.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 t="str">
        <f>IF(O9&gt;0,"toeristenbelasting","")</f>
        <v/>
      </c>
      <c r="N17" s="15"/>
      <c r="O17" s="19" t="str">
        <f>IF(O9&gt;0,O9*O11*ENG!S5,"")</f>
        <v/>
      </c>
      <c r="P17" s="15"/>
      <c r="Q17" s="20" t="str">
        <f>IF(O9&gt;0,"Toeristenbelasting wordt na afloop contant met je afgerekend","")</f>
        <v/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28.5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 t="str">
        <f>IF(O9&gt;0,"kosten milieu en eindschoonmaak:","")</f>
        <v/>
      </c>
      <c r="N18" s="15"/>
      <c r="O18" s="21" t="str">
        <f>IF(O9&gt;0,ENG!Q5,"")</f>
        <v/>
      </c>
      <c r="P18" s="15"/>
      <c r="Q18" s="20" t="str">
        <f>IF(O9&gt;0,"De Accommodatie dient volwassen veegschoon te worden opgeleverd.","")</f>
        <v/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ht="31.5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37" t="str">
        <f>IF(O9&gt;0,"Totaalprijs accommodatie:","")</f>
        <v/>
      </c>
      <c r="N20" s="15"/>
      <c r="O20" s="38" t="str">
        <f>IF(O9&gt;0,O16+O17+O18,"")</f>
        <v/>
      </c>
      <c r="P20" s="15"/>
      <c r="Q20" s="63" t="str">
        <f>IF(O9&gt;0,"Prijs is exclusief Borg, elektra en gasverbruik, maar wel inclusief BTW","")</f>
        <v/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ht="31.5" x14ac:dyDescent="0.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 t="str">
        <f>IF(O9&gt;0,"De borg =","")</f>
        <v/>
      </c>
      <c r="N23" s="15"/>
      <c r="O23" s="19" t="str">
        <f>IF(O9&gt;0,ENG!O5,"")</f>
        <v/>
      </c>
      <c r="P23" s="15"/>
      <c r="Q23" s="20" t="str">
        <f>IF(O9&gt;0,"De Borg krijg je nadien weer terug als alles weer in goede staat wordt overgedragen","")</f>
        <v/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</row>
    <row r="97" spans="1:39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</row>
    <row r="98" spans="1:39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</row>
    <row r="99" spans="1:39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</row>
    <row r="100" spans="1:39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</row>
    <row r="101" spans="1:39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</row>
    <row r="102" spans="1:3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</row>
    <row r="103" spans="1:39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 spans="1:39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</row>
    <row r="105" spans="1:39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</row>
    <row r="106" spans="1:39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 spans="1:39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 spans="1:39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 spans="1:39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 spans="1:39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spans="1:39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spans="1:39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 spans="1:39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spans="1:39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 spans="1:39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 spans="1:39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 spans="1:39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 spans="1:39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 spans="1:39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 spans="1:39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 spans="1:39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 spans="1:39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 spans="1:39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spans="1:39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spans="1:39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 spans="1:39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spans="1:39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 spans="1:39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 spans="1:39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 spans="1:39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 spans="1:39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 spans="1:39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 spans="1:39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 spans="1:39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 spans="1:39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 spans="1:39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 spans="1:39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 spans="1:39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 spans="1:39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1:39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 spans="1:39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 spans="1:39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 spans="1:39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1:39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 spans="1:39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 spans="1:39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spans="1:39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 spans="1:39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spans="1:39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 spans="1:39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 spans="1:39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 spans="1:39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 spans="1:39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 spans="1:39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spans="1:39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 spans="1:39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1:39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 spans="1:39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 spans="1:39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 spans="1:39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 spans="1:39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 spans="1:39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 spans="1:39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 spans="1:39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 spans="1:39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 spans="1:39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 spans="1:39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 spans="1:39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spans="1:39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 spans="1:39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spans="1:3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spans="1:39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1:39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 spans="1:39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 spans="1:39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 spans="1:39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 spans="1:39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 spans="1:39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 spans="1:39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 spans="1:39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 spans="1:39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 spans="1:3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 spans="1:3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 spans="1:3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 spans="1:3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 spans="1:3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spans="1:3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 spans="1:3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 spans="1:3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spans="1:3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spans="1:3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 spans="1:3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spans="1:39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 spans="1:39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 spans="1:39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 spans="1:39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 spans="1:39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 spans="1:39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 spans="1:39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 spans="1:39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 spans="1:39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 spans="1:39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spans="1:39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 spans="1:39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spans="1:39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 spans="1:39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 spans="1:39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 spans="1:39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 spans="1:39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 spans="1:39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 spans="1:39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 spans="1:39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 spans="1:39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 spans="1:39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 spans="1:39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 spans="1:39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 spans="1:39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 spans="1:39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 spans="1:39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 spans="1:39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 spans="1:39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 spans="1:39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 spans="1:39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 spans="1:39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 spans="1:39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 spans="1:39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 spans="1:39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 spans="1:39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 spans="1:39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spans="1:39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 spans="1:39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spans="1:39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 spans="1:39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spans="1:3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 spans="1:3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 spans="1:39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 spans="1:39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 spans="1:39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spans="1:39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 spans="1:39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spans="1:39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 spans="1:39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 spans="1:39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 spans="1:39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 spans="1:39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spans="1:39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 spans="1:39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 spans="1:39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spans="1:39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 spans="1:39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 spans="1:39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 spans="1:39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 spans="1:39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 spans="1:39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spans="1:39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 spans="1:39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spans="1:39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 spans="1:39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 spans="1:39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 spans="1:39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 spans="1:39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 spans="1:39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 spans="1:39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 spans="1:39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 spans="1:39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 spans="1:39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 spans="1:39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 spans="1:39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 spans="1:39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0" spans="1:39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</row>
    <row r="271" spans="1:39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 spans="1:39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 spans="1:39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 spans="1:39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spans="1:39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 spans="1:39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spans="1:39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 spans="1:39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 spans="1:39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 spans="1:39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spans="1:39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 spans="1:39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 spans="1:39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 spans="1:39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 spans="1:39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 spans="1:39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spans="1:39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 spans="1:39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spans="1:39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 spans="1:39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 spans="1:39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 spans="1:39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 spans="1:39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 spans="1:39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 spans="1:39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 spans="1:39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spans="1:39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 spans="1:39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spans="1:39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 spans="1:39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 spans="1:3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 spans="1:39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 spans="1:39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 spans="1:39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 spans="1:39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 spans="1:39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 spans="1:39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 spans="1:39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 spans="1:39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 spans="1:39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 spans="1:39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 spans="1:39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 spans="1:39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 spans="1:39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spans="1:39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 spans="1:39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spans="1:39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 spans="1:39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 spans="1:39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 spans="1:39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 spans="1:39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 spans="1:39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 spans="1:39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 spans="1:39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 spans="1:39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 spans="1:39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 spans="1:39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 spans="1:39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 spans="1:39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 spans="1:39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 spans="1:39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 spans="1:39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 spans="1:39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 spans="1:39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 spans="1:39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 spans="1:39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 spans="1:39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 spans="1:39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 spans="1:39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 spans="1:39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 spans="1:39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 spans="1:39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 spans="1:39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 spans="1:39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 spans="1:39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 spans="1:39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 spans="1:39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 spans="1:39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 spans="1:39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 spans="1:39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 spans="1:39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 spans="1:39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 spans="1:39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 spans="1:39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 spans="1:39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 spans="1:39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 spans="1:39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 spans="1:39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 spans="1:39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 spans="1:39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 spans="1:39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 spans="1:39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 spans="1:39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 spans="1:39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 spans="1:39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 spans="1:39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 spans="1:39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 spans="1:39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 spans="1:39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 spans="1:39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 spans="1:39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 spans="1:39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 spans="1:39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 spans="1:39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 spans="1:39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 spans="1:39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 spans="1:39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 spans="1:39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 spans="1:39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 spans="1:39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 spans="1:39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 spans="1:39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 spans="1:39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 spans="1:39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 spans="1:39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 spans="1:39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1:39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 spans="1:39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 spans="1:39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 spans="1:39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 spans="1:39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 spans="1:39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 spans="1:39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 spans="1:39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 spans="1:39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 spans="1:39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 spans="1:39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 spans="1:39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 spans="1:39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 spans="1:39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 spans="1:39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 spans="1:39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 spans="1:39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 spans="1:39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 spans="1:39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 spans="1:39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 spans="1:39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 spans="1:39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 spans="1:39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 spans="1:39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 spans="1:39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 spans="1:39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 spans="1:39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 spans="1:39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 spans="1:39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 spans="1:39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 spans="1:39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 spans="1:39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 spans="1:39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 spans="1:39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 spans="1:39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 spans="1:39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 spans="1:39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 spans="1:39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 spans="1:39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 spans="1:39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 spans="1:39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 spans="1:39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 spans="1:39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 spans="1:39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</row>
    <row r="432" spans="1:39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</row>
    <row r="433" spans="1:39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</row>
    <row r="434" spans="1:39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</row>
    <row r="435" spans="1:39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</row>
    <row r="436" spans="1:39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</row>
    <row r="437" spans="1:39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</row>
    <row r="438" spans="1:39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</row>
    <row r="439" spans="1:39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</row>
    <row r="440" spans="1:39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</row>
    <row r="441" spans="1:39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</row>
    <row r="442" spans="1:39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</row>
    <row r="443" spans="1:39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</row>
    <row r="444" spans="1:39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</row>
    <row r="445" spans="1:39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</row>
    <row r="446" spans="1:39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</row>
    <row r="447" spans="1:39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</row>
    <row r="448" spans="1:39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</row>
    <row r="449" spans="1:39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</row>
    <row r="450" spans="1:39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</row>
    <row r="451" spans="1:39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</row>
    <row r="452" spans="1:39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</row>
    <row r="453" spans="1:39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</row>
    <row r="454" spans="1:39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</row>
    <row r="455" spans="1:39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</row>
    <row r="456" spans="1:39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</row>
    <row r="457" spans="1:39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</row>
    <row r="458" spans="1:39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</row>
    <row r="459" spans="1:39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</row>
    <row r="460" spans="1:39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</row>
    <row r="461" spans="1:39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</row>
    <row r="462" spans="1:39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</row>
    <row r="463" spans="1:39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</row>
    <row r="464" spans="1:39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</row>
    <row r="465" spans="1:39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</row>
    <row r="466" spans="1:39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</row>
    <row r="467" spans="1:39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</row>
    <row r="468" spans="1:39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</row>
    <row r="469" spans="1:39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</row>
    <row r="470" spans="1:39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</row>
  </sheetData>
  <sheetProtection algorithmName="SHA-512" hashValue="ydweZiI6aJu4Kl+r7ymf3R8NsvSw1DK4ePdzwV9Fr5qwbRdKYzozShdnz3afHM2I7NZ7QMteXrlIEACqZJI1rA==" saltValue="7OUijreQhjPhT6XFZwLStw==" spinCount="100000" sheet="1" objects="1" scenarios="1" selectLockedCells="1"/>
  <dataValidations count="1">
    <dataValidation type="list" allowBlank="1" showInputMessage="1" showErrorMessage="1" sqref="Q13" xr:uid="{589B8471-695C-4466-9A68-F6B0F077FB7F}">
      <formula1>$AN$1:$AN$2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87F6F8-D9DB-4FD0-A8B5-961345E6646F}">
          <x14:formula1>
            <xm:f>ENG!$O$9:$O$11</xm:f>
          </x14:formula1>
          <xm:sqref>O11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F68A-7831-4F8B-B53A-F23C536F7FBF}">
  <dimension ref="A1:AM468"/>
  <sheetViews>
    <sheetView zoomScale="85" zoomScaleNormal="85" workbookViewId="0">
      <selection activeCell="O7" sqref="O7"/>
    </sheetView>
  </sheetViews>
  <sheetFormatPr defaultRowHeight="15" x14ac:dyDescent="0.25"/>
  <cols>
    <col min="8" max="8" width="18.7109375" customWidth="1"/>
    <col min="15" max="15" width="21.140625" bestFit="1" customWidth="1"/>
  </cols>
  <sheetData>
    <row r="1" spans="1:39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31.5" x14ac:dyDescent="0.5">
      <c r="A2" s="26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28.5" x14ac:dyDescent="0.45">
      <c r="A3" s="43" t="s">
        <v>63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8.5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57</v>
      </c>
      <c r="O7" s="18"/>
      <c r="P7" s="42" t="s">
        <v>53</v>
      </c>
      <c r="Q7" s="17" t="str">
        <f>IF(O7&gt;0,"Personen, 4 nachten","")</f>
        <v/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4" t="s">
        <v>72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ht="28.5" x14ac:dyDescent="0.4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 t="str">
        <f>IF(O7&gt;0,"De huurprijs bedraagt:","")</f>
        <v/>
      </c>
      <c r="N14" s="15"/>
      <c r="O14" s="65" t="str">
        <f>IF(O7&gt;0,ENG!E44,"")</f>
        <v/>
      </c>
      <c r="P14" s="15"/>
      <c r="Q14" s="17" t="str">
        <f>IF(O7&gt;0,"Voor een Midweek tot vrijdag 10:00 uur","")</f>
        <v/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31.5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 t="str">
        <f>IF(O7&gt;0,"Toeristenbelasting","")</f>
        <v/>
      </c>
      <c r="N15" s="15"/>
      <c r="O15" s="19" t="str">
        <f>IF(O7&gt;0,O7*ENG!U6*ENG!S5,"")</f>
        <v/>
      </c>
      <c r="P15" s="15"/>
      <c r="Q15" s="20" t="str">
        <f>IF(O7&gt;0,"Toeristenbelasting wordt na afloop contant met je afgerekend","")</f>
        <v/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28.5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 t="str">
        <f>IF(O7&gt;0,"kosten milieu en eindschoonmaak:","")</f>
        <v/>
      </c>
      <c r="N16" s="15"/>
      <c r="O16" s="21" t="str">
        <f>IF(O7&gt;0,ENG!Q5,"")</f>
        <v/>
      </c>
      <c r="P16" s="15"/>
      <c r="Q16" s="20" t="str">
        <f>IF(O7&gt;0,"De Accommodatie dient volwassen veegschoon te worden opgeleverd.","")</f>
        <v/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28.5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40" t="str">
        <f>IF(O7&gt;0,"Totaalprijs accommodatie:","")</f>
        <v/>
      </c>
      <c r="N18" s="15"/>
      <c r="O18" s="66" t="str">
        <f>IF(O7&gt;0,O14+O15+O16,"")</f>
        <v/>
      </c>
      <c r="P18" s="15"/>
      <c r="Q18" s="62" t="str">
        <f>IF(O7&gt;0,"Prijs is exclusief Borg elektra en gasverbruik, maar wel inclusief BTW","")</f>
        <v/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ht="31.5" x14ac:dyDescent="0.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 t="str">
        <f>IF(O7&gt;0,"De borg =","")</f>
        <v/>
      </c>
      <c r="N24" s="15"/>
      <c r="O24" s="19" t="str">
        <f>IF(O7&gt;0,ENG!O5,"")</f>
        <v/>
      </c>
      <c r="P24" s="15"/>
      <c r="Q24" s="20" t="str">
        <f>IF(O7&gt;0,"De Borg krijg je nadien weer terug als alles weer in goede staat wordt overgedragen","")</f>
        <v/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</row>
    <row r="97" spans="1:39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</row>
    <row r="98" spans="1:39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</row>
    <row r="99" spans="1:39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</row>
    <row r="100" spans="1:39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</row>
    <row r="101" spans="1:39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</row>
    <row r="102" spans="1:3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</row>
    <row r="103" spans="1:39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 spans="1:39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</row>
    <row r="105" spans="1:39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</row>
    <row r="106" spans="1:39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 spans="1:39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 spans="1:39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 spans="1:39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 spans="1:39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spans="1:39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spans="1:39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 spans="1:39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spans="1:39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 spans="1:39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 spans="1:39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 spans="1:39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 spans="1:39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 spans="1:39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 spans="1:39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 spans="1:39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 spans="1:39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 spans="1:39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spans="1:39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spans="1:39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 spans="1:39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spans="1:39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 spans="1:39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 spans="1:39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 spans="1:39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 spans="1:39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 spans="1:39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 spans="1:39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 spans="1:39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 spans="1:39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 spans="1:39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 spans="1:39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 spans="1:39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 spans="1:39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1:39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 spans="1:39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 spans="1:39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 spans="1:39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1:39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 spans="1:39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 spans="1:39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spans="1:39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 spans="1:39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spans="1:39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 spans="1:39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 spans="1:39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 spans="1:39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 spans="1:39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 spans="1:39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spans="1:39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 spans="1:39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1:39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 spans="1:39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 spans="1:39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 spans="1:39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 spans="1:39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 spans="1:39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 spans="1:39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 spans="1:39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 spans="1:39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 spans="1:39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 spans="1:39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 spans="1:39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spans="1:39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 spans="1:39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spans="1:3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spans="1:39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1:39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 spans="1:39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 spans="1:39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 spans="1:39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 spans="1:39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 spans="1:39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 spans="1:39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 spans="1:39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 spans="1:39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 spans="1:3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 spans="1:3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 spans="1:3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 spans="1:3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 spans="1:3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spans="1:3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 spans="1:3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 spans="1:3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spans="1:3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spans="1:3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 spans="1:3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spans="1:39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 spans="1:39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 spans="1:39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 spans="1:39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 spans="1:39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 spans="1:39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 spans="1:39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 spans="1:39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 spans="1:39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 spans="1:39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spans="1:39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 spans="1:39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spans="1:39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 spans="1:39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 spans="1:39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 spans="1:39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 spans="1:39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 spans="1:39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 spans="1:39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 spans="1:39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 spans="1:39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 spans="1:39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 spans="1:39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 spans="1:39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 spans="1:39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 spans="1:39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 spans="1:39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 spans="1:39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 spans="1:39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 spans="1:39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 spans="1:39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 spans="1:39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 spans="1:39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 spans="1:39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 spans="1:39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 spans="1:39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 spans="1:39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spans="1:39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 spans="1:39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spans="1:39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 spans="1:39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spans="1:3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 spans="1:3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 spans="1:39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 spans="1:39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 spans="1:39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spans="1:39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 spans="1:39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spans="1:39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 spans="1:39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 spans="1:39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 spans="1:39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 spans="1:39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spans="1:39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 spans="1:39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 spans="1:39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spans="1:39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 spans="1:39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 spans="1:39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 spans="1:39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 spans="1:39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 spans="1:39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spans="1:39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 spans="1:39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spans="1:39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 spans="1:39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 spans="1:39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 spans="1:39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 spans="1:39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 spans="1:39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 spans="1:39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 spans="1:39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 spans="1:39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 spans="1:39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 spans="1:39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 spans="1:39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 spans="1:39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0" spans="1:39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</row>
    <row r="271" spans="1:39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 spans="1:39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 spans="1:39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 spans="1:39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spans="1:39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 spans="1:39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spans="1:39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 spans="1:39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 spans="1:39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 spans="1:39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spans="1:39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 spans="1:39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 spans="1:39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 spans="1:39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 spans="1:39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 spans="1:39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spans="1:39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 spans="1:39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spans="1:39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 spans="1:39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 spans="1:39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 spans="1:39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 spans="1:39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 spans="1:39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 spans="1:39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 spans="1:39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spans="1:39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 spans="1:39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spans="1:39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 spans="1:39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 spans="1:3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 spans="1:39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 spans="1:39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 spans="1:39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 spans="1:39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 spans="1:39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 spans="1:39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 spans="1:39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 spans="1:39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 spans="1:39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 spans="1:39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 spans="1:39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 spans="1:39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 spans="1:39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spans="1:39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 spans="1:39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spans="1:39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 spans="1:39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 spans="1:39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 spans="1:39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 spans="1:39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 spans="1:39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 spans="1:39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 spans="1:39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 spans="1:39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 spans="1:39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 spans="1:39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 spans="1:39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 spans="1:39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 spans="1:39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 spans="1:39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 spans="1:39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 spans="1:39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 spans="1:39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 spans="1:39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 spans="1:39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 spans="1:39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 spans="1:39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 spans="1:39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 spans="1:39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 spans="1:39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 spans="1:39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 spans="1:39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 spans="1:39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 spans="1:39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 spans="1:39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 spans="1:39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 spans="1:39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 spans="1:39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 spans="1:39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 spans="1:39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 spans="1:39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 spans="1:39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 spans="1:39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 spans="1:39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 spans="1:39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 spans="1:39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 spans="1:39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 spans="1:39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 spans="1:39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 spans="1:39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 spans="1:39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 spans="1:39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 spans="1:39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 spans="1:39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 spans="1:39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 spans="1:39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 spans="1:39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 spans="1:39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 spans="1:39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 spans="1:39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 spans="1:39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 spans="1:39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 spans="1:39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 spans="1:39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 spans="1:39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 spans="1:39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 spans="1:39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 spans="1:39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 spans="1:39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 spans="1:39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 spans="1:39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 spans="1:39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 spans="1:39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 spans="1:39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 spans="1:39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1:39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 spans="1:39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 spans="1:39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 spans="1:39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 spans="1:39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 spans="1:39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 spans="1:39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 spans="1:39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 spans="1:39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 spans="1:39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 spans="1:39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 spans="1:39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 spans="1:39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 spans="1:39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 spans="1:39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 spans="1:39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 spans="1:39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 spans="1:39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 spans="1:39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 spans="1:39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 spans="1:39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 spans="1:39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 spans="1:39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 spans="1:39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 spans="1:39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 spans="1:39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 spans="1:39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 spans="1:39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 spans="1:39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 spans="1:39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 spans="1:39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 spans="1:39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 spans="1:39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 spans="1:39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 spans="1:39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 spans="1:39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 spans="1:39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 spans="1:39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 spans="1:39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 spans="1:39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 spans="1:39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 spans="1:39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 spans="1:39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 spans="1:39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</row>
    <row r="432" spans="1:39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</row>
    <row r="433" spans="1:39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</row>
    <row r="434" spans="1:39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</row>
    <row r="435" spans="1:39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</row>
    <row r="436" spans="1:39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</row>
    <row r="437" spans="1:39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</row>
    <row r="438" spans="1:39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</row>
    <row r="439" spans="1:39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</row>
    <row r="440" spans="1:39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</row>
    <row r="441" spans="1:39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</row>
    <row r="442" spans="1:39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</row>
    <row r="443" spans="1:39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</row>
    <row r="444" spans="1:39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</row>
    <row r="445" spans="1:39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</row>
    <row r="446" spans="1:39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</row>
    <row r="447" spans="1:39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</row>
    <row r="448" spans="1:39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</row>
    <row r="449" spans="1:39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</row>
    <row r="450" spans="1:39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</row>
    <row r="451" spans="1:39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</row>
    <row r="452" spans="1:39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</row>
    <row r="453" spans="1:39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</row>
    <row r="454" spans="1:39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</row>
    <row r="455" spans="1:39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</row>
    <row r="456" spans="1:39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</row>
    <row r="457" spans="1:39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</row>
    <row r="458" spans="1:39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</row>
    <row r="459" spans="1:39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</row>
    <row r="460" spans="1:39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</row>
    <row r="461" spans="1:39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</row>
    <row r="462" spans="1:39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</row>
    <row r="463" spans="1:39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</row>
    <row r="464" spans="1:39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</row>
    <row r="465" spans="1:39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</row>
    <row r="466" spans="1:39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</row>
    <row r="467" spans="1:39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</row>
    <row r="468" spans="1:39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</row>
  </sheetData>
  <sheetProtection algorithmName="SHA-512" hashValue="EHMsygRWN7GVREG0bFCn1CKMQr3cl14sPu24Lg+0z8z70NLfsAfo1bVKuAWmF6EziXg4zlJp527kd3dK87gGOg==" saltValue="5ye2V+4eGaD27eSUXXTI9Q==" spinCount="100000" sheet="1" select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B58"/>
  <sheetViews>
    <sheetView zoomScale="115" zoomScaleNormal="115" workbookViewId="0">
      <selection activeCell="G57" sqref="G57"/>
    </sheetView>
  </sheetViews>
  <sheetFormatPr defaultRowHeight="15" x14ac:dyDescent="0.25"/>
  <cols>
    <col min="1" max="1" width="25.5703125" customWidth="1"/>
    <col min="4" max="4" width="9.140625" style="2"/>
    <col min="5" max="5" width="10.5703125" bestFit="1" customWidth="1"/>
    <col min="7" max="7" width="9.7109375" bestFit="1" customWidth="1"/>
    <col min="8" max="8" width="9.5703125" bestFit="1" customWidth="1"/>
  </cols>
  <sheetData>
    <row r="3" spans="1:28" x14ac:dyDescent="0.25">
      <c r="A3" s="12" t="s">
        <v>2</v>
      </c>
      <c r="E3" t="s">
        <v>17</v>
      </c>
      <c r="G3" t="s">
        <v>18</v>
      </c>
      <c r="I3" t="s">
        <v>20</v>
      </c>
      <c r="K3" t="s">
        <v>29</v>
      </c>
      <c r="M3" t="s">
        <v>1</v>
      </c>
      <c r="O3" t="s">
        <v>37</v>
      </c>
      <c r="Q3" t="s">
        <v>38</v>
      </c>
      <c r="S3" t="s">
        <v>51</v>
      </c>
      <c r="U3" t="s">
        <v>64</v>
      </c>
      <c r="X3" t="s">
        <v>65</v>
      </c>
      <c r="AA3" t="s">
        <v>66</v>
      </c>
    </row>
    <row r="4" spans="1:28" x14ac:dyDescent="0.25">
      <c r="A4" s="14" t="s">
        <v>33</v>
      </c>
      <c r="B4" t="s">
        <v>9</v>
      </c>
      <c r="E4" s="3">
        <v>20</v>
      </c>
      <c r="F4" t="s">
        <v>21</v>
      </c>
      <c r="G4" s="6">
        <f>E4</f>
        <v>20</v>
      </c>
      <c r="H4" t="s">
        <v>21</v>
      </c>
      <c r="I4" s="48">
        <v>25</v>
      </c>
      <c r="J4" t="s">
        <v>21</v>
      </c>
      <c r="K4" s="48">
        <v>25</v>
      </c>
      <c r="L4" t="s">
        <v>21</v>
      </c>
      <c r="M4" s="3"/>
      <c r="N4" t="s">
        <v>21</v>
      </c>
      <c r="U4" s="48">
        <v>20</v>
      </c>
      <c r="V4" t="s">
        <v>21</v>
      </c>
      <c r="X4" s="48">
        <v>20</v>
      </c>
      <c r="Y4" t="s">
        <v>21</v>
      </c>
      <c r="AA4" s="48">
        <v>20</v>
      </c>
      <c r="AB4" t="s">
        <v>21</v>
      </c>
    </row>
    <row r="5" spans="1:28" x14ac:dyDescent="0.25">
      <c r="B5" t="s">
        <v>10</v>
      </c>
      <c r="E5" s="47">
        <v>29.5</v>
      </c>
      <c r="F5" t="s">
        <v>11</v>
      </c>
      <c r="G5" s="47">
        <v>29.5</v>
      </c>
      <c r="H5" t="s">
        <v>11</v>
      </c>
      <c r="I5" s="8">
        <f>E5</f>
        <v>29.5</v>
      </c>
      <c r="J5" t="s">
        <v>11</v>
      </c>
      <c r="K5" s="8">
        <f>I5</f>
        <v>29.5</v>
      </c>
      <c r="L5" t="s">
        <v>11</v>
      </c>
      <c r="M5" s="47">
        <v>5</v>
      </c>
      <c r="N5" t="s">
        <v>34</v>
      </c>
      <c r="O5" s="60">
        <v>500</v>
      </c>
      <c r="P5" s="61"/>
      <c r="Q5" s="60">
        <v>280</v>
      </c>
      <c r="S5" s="47">
        <v>1</v>
      </c>
      <c r="U5" s="47">
        <v>29.5</v>
      </c>
      <c r="V5" t="s">
        <v>11</v>
      </c>
      <c r="X5" s="47">
        <v>29.5</v>
      </c>
      <c r="Y5" t="s">
        <v>11</v>
      </c>
      <c r="AA5" s="47">
        <v>29.5</v>
      </c>
      <c r="AB5" t="s">
        <v>11</v>
      </c>
    </row>
    <row r="6" spans="1:28" x14ac:dyDescent="0.25">
      <c r="B6" t="s">
        <v>12</v>
      </c>
      <c r="E6" s="3">
        <v>2</v>
      </c>
      <c r="F6" t="s">
        <v>22</v>
      </c>
      <c r="G6" s="3">
        <v>1</v>
      </c>
      <c r="H6" t="s">
        <v>22</v>
      </c>
      <c r="I6" s="3">
        <v>3</v>
      </c>
      <c r="J6" t="s">
        <v>22</v>
      </c>
      <c r="K6" s="3">
        <v>2</v>
      </c>
      <c r="L6" t="s">
        <v>22</v>
      </c>
      <c r="M6" s="3"/>
      <c r="N6" t="s">
        <v>35</v>
      </c>
      <c r="U6" s="3">
        <v>4</v>
      </c>
      <c r="V6" t="s">
        <v>22</v>
      </c>
      <c r="X6" s="3">
        <v>6</v>
      </c>
      <c r="Y6" t="s">
        <v>22</v>
      </c>
      <c r="AA6" s="3">
        <v>7</v>
      </c>
      <c r="AB6" t="s">
        <v>22</v>
      </c>
    </row>
    <row r="8" spans="1:28" x14ac:dyDescent="0.25">
      <c r="A8" s="2" t="s">
        <v>13</v>
      </c>
      <c r="B8" s="6">
        <f>weekend!$O$7</f>
        <v>0</v>
      </c>
      <c r="C8" t="s">
        <v>0</v>
      </c>
      <c r="D8" s="11" t="s">
        <v>23</v>
      </c>
      <c r="E8" s="5">
        <f>IF(B8&lt;E4,E4*E5*E6,B8*E5*E6)</f>
        <v>1180</v>
      </c>
    </row>
    <row r="10" spans="1:28" x14ac:dyDescent="0.25">
      <c r="M10">
        <v>15</v>
      </c>
      <c r="O10">
        <v>6</v>
      </c>
    </row>
    <row r="11" spans="1:28" x14ac:dyDescent="0.25">
      <c r="A11" s="12" t="s">
        <v>14</v>
      </c>
      <c r="E11" s="10">
        <f>E4</f>
        <v>20</v>
      </c>
      <c r="F11" t="s">
        <v>21</v>
      </c>
      <c r="M11">
        <v>16</v>
      </c>
      <c r="O11">
        <v>7</v>
      </c>
    </row>
    <row r="12" spans="1:28" x14ac:dyDescent="0.25">
      <c r="A12" s="14" t="s">
        <v>32</v>
      </c>
      <c r="E12" s="9">
        <f>E5</f>
        <v>29.5</v>
      </c>
      <c r="F12" t="s">
        <v>11</v>
      </c>
      <c r="M12">
        <v>17</v>
      </c>
    </row>
    <row r="13" spans="1:28" x14ac:dyDescent="0.25">
      <c r="E13" s="4">
        <f>E6</f>
        <v>2</v>
      </c>
      <c r="F13" t="s">
        <v>22</v>
      </c>
      <c r="M13">
        <v>18</v>
      </c>
    </row>
    <row r="14" spans="1:28" x14ac:dyDescent="0.25">
      <c r="M14">
        <v>19</v>
      </c>
    </row>
    <row r="15" spans="1:28" x14ac:dyDescent="0.25">
      <c r="A15" s="2" t="s">
        <v>13</v>
      </c>
      <c r="B15" s="4">
        <f>'Lang weekend'!$O$7</f>
        <v>0</v>
      </c>
      <c r="C15" t="s">
        <v>0</v>
      </c>
      <c r="E15" s="5">
        <f>IF(B15&lt;E11,E11*E12*E13,B15*E12*E13)</f>
        <v>1180</v>
      </c>
      <c r="M15">
        <v>20</v>
      </c>
    </row>
    <row r="16" spans="1:28" x14ac:dyDescent="0.25">
      <c r="E16" s="7">
        <f>IF(B15&lt;E11,E11*H16,B15*H16)</f>
        <v>590</v>
      </c>
      <c r="F16" t="s">
        <v>15</v>
      </c>
      <c r="H16" s="9">
        <f>G5</f>
        <v>29.5</v>
      </c>
      <c r="I16" t="s">
        <v>11</v>
      </c>
      <c r="M16">
        <v>21</v>
      </c>
    </row>
    <row r="17" spans="1:13" x14ac:dyDescent="0.25">
      <c r="D17" s="11" t="s">
        <v>23</v>
      </c>
      <c r="E17" s="5">
        <f>E15+E16</f>
        <v>1770</v>
      </c>
      <c r="F17" t="s">
        <v>16</v>
      </c>
      <c r="M17">
        <v>22</v>
      </c>
    </row>
    <row r="18" spans="1:13" x14ac:dyDescent="0.25">
      <c r="M18">
        <v>23</v>
      </c>
    </row>
    <row r="19" spans="1:13" x14ac:dyDescent="0.25">
      <c r="M19">
        <v>24</v>
      </c>
    </row>
    <row r="20" spans="1:13" x14ac:dyDescent="0.25">
      <c r="A20" s="12" t="s">
        <v>19</v>
      </c>
      <c r="E20" s="10">
        <f>I4</f>
        <v>25</v>
      </c>
      <c r="F20" t="s">
        <v>21</v>
      </c>
      <c r="M20">
        <v>25</v>
      </c>
    </row>
    <row r="21" spans="1:13" x14ac:dyDescent="0.25">
      <c r="A21" s="13" t="s">
        <v>24</v>
      </c>
      <c r="E21" s="9">
        <f>I5</f>
        <v>29.5</v>
      </c>
      <c r="F21" t="s">
        <v>11</v>
      </c>
      <c r="M21">
        <v>26</v>
      </c>
    </row>
    <row r="22" spans="1:13" x14ac:dyDescent="0.25">
      <c r="A22" s="14" t="s">
        <v>27</v>
      </c>
      <c r="E22" s="4">
        <f>I6</f>
        <v>3</v>
      </c>
      <c r="F22" t="s">
        <v>22</v>
      </c>
      <c r="M22">
        <v>27</v>
      </c>
    </row>
    <row r="23" spans="1:13" x14ac:dyDescent="0.25">
      <c r="M23">
        <v>28</v>
      </c>
    </row>
    <row r="24" spans="1:13" x14ac:dyDescent="0.25">
      <c r="A24" s="2" t="s">
        <v>13</v>
      </c>
      <c r="B24" s="4">
        <f>feestdagen!$O$7</f>
        <v>0</v>
      </c>
      <c r="C24" t="s">
        <v>0</v>
      </c>
      <c r="E24" s="5">
        <f>IF(B24&lt;E20,E20*E21*E22,B24*E21*E22)</f>
        <v>2212.5</v>
      </c>
      <c r="M24">
        <v>29</v>
      </c>
    </row>
    <row r="25" spans="1:13" x14ac:dyDescent="0.25">
      <c r="A25" s="2" t="s">
        <v>13</v>
      </c>
      <c r="B25" s="4">
        <f>feestdagen!$O$9</f>
        <v>0</v>
      </c>
      <c r="C25" t="s">
        <v>26</v>
      </c>
      <c r="E25" s="7">
        <f>IF(B24&lt;E20,E20*H25,B24*H25)</f>
        <v>737.5</v>
      </c>
      <c r="F25" t="s">
        <v>25</v>
      </c>
      <c r="H25" s="9">
        <f>G5</f>
        <v>29.5</v>
      </c>
      <c r="I25" t="s">
        <v>11</v>
      </c>
      <c r="M25">
        <v>30</v>
      </c>
    </row>
    <row r="26" spans="1:13" x14ac:dyDescent="0.25">
      <c r="E26" s="9">
        <f>E24+E25</f>
        <v>2950</v>
      </c>
    </row>
    <row r="28" spans="1:13" x14ac:dyDescent="0.25">
      <c r="D28" s="11" t="s">
        <v>23</v>
      </c>
      <c r="E28" s="9" t="str">
        <f>IF(B25=3,E24,IF(B25=4,E26," svp invullen"))</f>
        <v xml:space="preserve"> svp invullen</v>
      </c>
    </row>
    <row r="31" spans="1:13" x14ac:dyDescent="0.25">
      <c r="A31" s="12" t="s">
        <v>28</v>
      </c>
      <c r="E31" s="10">
        <f>K4</f>
        <v>25</v>
      </c>
      <c r="F31" t="s">
        <v>21</v>
      </c>
    </row>
    <row r="32" spans="1:13" x14ac:dyDescent="0.25">
      <c r="A32" s="14" t="s">
        <v>30</v>
      </c>
      <c r="E32" s="9">
        <f>K5</f>
        <v>29.5</v>
      </c>
      <c r="F32" t="s">
        <v>11</v>
      </c>
    </row>
    <row r="33" spans="1:9" x14ac:dyDescent="0.25">
      <c r="E33" s="4">
        <f>K6</f>
        <v>2</v>
      </c>
      <c r="F33" t="s">
        <v>22</v>
      </c>
    </row>
    <row r="35" spans="1:9" x14ac:dyDescent="0.25">
      <c r="A35" s="2" t="s">
        <v>13</v>
      </c>
      <c r="B35" s="4">
        <f>'Oud&amp;Nieuw'!$O$7</f>
        <v>0</v>
      </c>
      <c r="C35" t="s">
        <v>0</v>
      </c>
      <c r="E35" s="5">
        <f>IF(B35&lt;E31,E31*E32*E33,B35*E32*E33)</f>
        <v>1475</v>
      </c>
    </row>
    <row r="36" spans="1:9" x14ac:dyDescent="0.25">
      <c r="A36" s="2" t="s">
        <v>13</v>
      </c>
      <c r="B36" s="4">
        <f>'Oud&amp;Nieuw'!$O$9</f>
        <v>0</v>
      </c>
      <c r="C36" t="s">
        <v>26</v>
      </c>
      <c r="E36" s="7">
        <f>IF(B35&lt;E31,E31*H36,B35*H36)</f>
        <v>737.5</v>
      </c>
      <c r="F36" t="s">
        <v>31</v>
      </c>
      <c r="H36" s="9">
        <f>K5</f>
        <v>29.5</v>
      </c>
      <c r="I36" t="s">
        <v>11</v>
      </c>
    </row>
    <row r="37" spans="1:9" x14ac:dyDescent="0.25">
      <c r="E37" s="9">
        <f>E35+E36</f>
        <v>2212.5</v>
      </c>
    </row>
    <row r="39" spans="1:9" x14ac:dyDescent="0.25">
      <c r="D39" s="11" t="s">
        <v>23</v>
      </c>
      <c r="E39" s="9" t="str">
        <f>IF(B36=2,E35,IF(B36=3,E37,"svp invullen"))</f>
        <v>svp invullen</v>
      </c>
    </row>
    <row r="42" spans="1:9" x14ac:dyDescent="0.25">
      <c r="A42" s="12" t="s">
        <v>58</v>
      </c>
    </row>
    <row r="43" spans="1:9" x14ac:dyDescent="0.25">
      <c r="A43" s="14" t="s">
        <v>59</v>
      </c>
    </row>
    <row r="44" spans="1:9" x14ac:dyDescent="0.25">
      <c r="A44" s="2" t="s">
        <v>13</v>
      </c>
      <c r="B44" s="4">
        <f>Midweek!$O$7</f>
        <v>0</v>
      </c>
      <c r="C44" t="s">
        <v>0</v>
      </c>
      <c r="E44" s="9">
        <f>IF(B44&gt;U4,B44*B45*U5,IF(B44&lt;U4,U4*U5*B45,IF(B44=U4,B44*U5*B45,"-")))</f>
        <v>2360</v>
      </c>
    </row>
    <row r="45" spans="1:9" x14ac:dyDescent="0.25">
      <c r="A45" s="2" t="s">
        <v>13</v>
      </c>
      <c r="B45" s="4">
        <f>U6</f>
        <v>4</v>
      </c>
      <c r="C45" t="s">
        <v>26</v>
      </c>
    </row>
    <row r="47" spans="1:9" x14ac:dyDescent="0.25">
      <c r="A47" s="12" t="s">
        <v>60</v>
      </c>
    </row>
    <row r="48" spans="1:9" x14ac:dyDescent="0.25">
      <c r="A48" s="14" t="s">
        <v>61</v>
      </c>
      <c r="G48" t="s">
        <v>71</v>
      </c>
    </row>
    <row r="49" spans="1:7" x14ac:dyDescent="0.25">
      <c r="A49" s="2" t="s">
        <v>13</v>
      </c>
      <c r="B49" s="4">
        <f>Week!$O$9</f>
        <v>0</v>
      </c>
      <c r="C49" t="s">
        <v>0</v>
      </c>
      <c r="E49" s="9" t="e">
        <f>IF(B49&gt;X4,B49*B50*X5,IF(B49&lt;X4,X4*X5*B50,IF(B49=X4,B49*X5*B50,"-")))</f>
        <v>#VALUE!</v>
      </c>
      <c r="G49" s="64">
        <f>X4*X5*X6</f>
        <v>3540</v>
      </c>
    </row>
    <row r="50" spans="1:7" x14ac:dyDescent="0.25">
      <c r="A50" s="2" t="s">
        <v>13</v>
      </c>
      <c r="B50" s="4" t="str">
        <f>IF(Week!O11=ENG!O10,O10,"-")</f>
        <v>-</v>
      </c>
      <c r="C50" t="s">
        <v>26</v>
      </c>
    </row>
    <row r="52" spans="1:7" x14ac:dyDescent="0.25">
      <c r="A52" s="12" t="s">
        <v>60</v>
      </c>
    </row>
    <row r="53" spans="1:7" x14ac:dyDescent="0.25">
      <c r="A53" s="14" t="s">
        <v>62</v>
      </c>
    </row>
    <row r="54" spans="1:7" x14ac:dyDescent="0.25">
      <c r="A54" s="2" t="s">
        <v>13</v>
      </c>
      <c r="B54" s="4">
        <f>B49</f>
        <v>0</v>
      </c>
      <c r="C54" t="s">
        <v>0</v>
      </c>
      <c r="E54" s="9" t="e">
        <f>IF(B54&gt;AA4,B54*B55*AA5,IF(B54&lt;AA4,AA4*AA5*B55,IF(B54=AA4,B54*AA5*B55,"-")))</f>
        <v>#VALUE!</v>
      </c>
      <c r="G54" s="64">
        <f>AA4*AA5*AA6</f>
        <v>4130</v>
      </c>
    </row>
    <row r="55" spans="1:7" x14ac:dyDescent="0.25">
      <c r="A55" s="2" t="s">
        <v>13</v>
      </c>
      <c r="B55" s="4" t="str">
        <f>IF(Week!O11=ENG!O11,O11,"-")</f>
        <v>-</v>
      </c>
      <c r="C55" t="s">
        <v>26</v>
      </c>
    </row>
    <row r="58" spans="1:7" x14ac:dyDescent="0.25">
      <c r="E58" s="9" t="str">
        <f>IF(Week!O11=ENG!O10,ENG!E49,IF(Week!O11=ENG!O11,ENG!E54,"x"))</f>
        <v>x</v>
      </c>
    </row>
  </sheetData>
  <sheetProtection algorithmName="SHA-512" hashValue="icU7fuCXDhNGK38eTNVHWy2GStYaLrAz2u+I/5Ko38iRniXhRv5Afx0nPWVyylv6Ei8QHMU8CeFF+QL4LCcFgQ==" saltValue="ikwFQUb94yUUM+fT0AdcUg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68"/>
  <sheetViews>
    <sheetView zoomScale="85" zoomScaleNormal="85" workbookViewId="0">
      <selection activeCell="O7" sqref="O7"/>
    </sheetView>
  </sheetViews>
  <sheetFormatPr defaultRowHeight="15" x14ac:dyDescent="0.25"/>
  <cols>
    <col min="8" max="8" width="18.7109375" customWidth="1"/>
    <col min="15" max="15" width="21.140625" bestFit="1" customWidth="1"/>
  </cols>
  <sheetData>
    <row r="1" spans="1:39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31.5" x14ac:dyDescent="0.5">
      <c r="A2" s="26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28.5" x14ac:dyDescent="0.45">
      <c r="A3" s="43" t="s">
        <v>39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8.5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57</v>
      </c>
      <c r="O7" s="18"/>
      <c r="P7" s="42" t="s">
        <v>53</v>
      </c>
      <c r="Q7" s="17" t="str">
        <f>IF(O7&gt;0,"Personen, 3 nachten","")</f>
        <v/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4" t="s">
        <v>43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ht="28.5" x14ac:dyDescent="0.4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 t="str">
        <f>IF(O7&gt;0,"De huurprijs bedraagt:","")</f>
        <v/>
      </c>
      <c r="N14" s="15"/>
      <c r="O14" s="65" t="str">
        <f>IF(O7&gt;0,ENG!E17,"")</f>
        <v/>
      </c>
      <c r="P14" s="15"/>
      <c r="Q14" s="17" t="str">
        <f>IF(O7&gt;0,"Voor een lang weekend tot maandag 10:00 uur","")</f>
        <v/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31.5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 t="str">
        <f>IF(O7&gt;0,"Toeristenbelasting","")</f>
        <v/>
      </c>
      <c r="N15" s="15"/>
      <c r="O15" s="19" t="str">
        <f>IF(O7&gt;0,O7*ENG!I6*ENG!S5,"")</f>
        <v/>
      </c>
      <c r="P15" s="15"/>
      <c r="Q15" s="20" t="str">
        <f>IF(O7&gt;0,"Toeristenbelasting wordt na afloop contant met je afgerekend","")</f>
        <v/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28.5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 t="str">
        <f>IF(O7&gt;0,"kosten milieu en eindschoonmaak:","")</f>
        <v/>
      </c>
      <c r="N16" s="15"/>
      <c r="O16" s="21" t="str">
        <f>IF(O7&gt;0,ENG!Q5,"")</f>
        <v/>
      </c>
      <c r="P16" s="15"/>
      <c r="Q16" s="20" t="str">
        <f>IF(O7&gt;0,"De Accommodatie dient volwassen veegschoon te worden opgeleverd.","")</f>
        <v/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28.5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40" t="str">
        <f>IF(O7&gt;0,"Totaalprijs accommodatie:","")</f>
        <v/>
      </c>
      <c r="N18" s="15"/>
      <c r="O18" s="66" t="str">
        <f>IF(O7&gt;0,O14+O15+O16,"")</f>
        <v/>
      </c>
      <c r="P18" s="15"/>
      <c r="Q18" s="62" t="str">
        <f>IF(O7&gt;0,"Prijs is exclusief Borg, elektra en gasverbruik, maar wel inclusief BTW","")</f>
        <v/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ht="31.5" x14ac:dyDescent="0.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 t="str">
        <f>IF(O7&gt;0,"De borg =","")</f>
        <v/>
      </c>
      <c r="N24" s="15"/>
      <c r="O24" s="19" t="str">
        <f>IF(O7&gt;0,ENG!O5,"")</f>
        <v/>
      </c>
      <c r="P24" s="15"/>
      <c r="Q24" s="20" t="str">
        <f>IF(O7&gt;0,"De Borg krijg je nadien weer terug als alles weer in goede staat wordt overgedragen","")</f>
        <v/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</row>
    <row r="97" spans="1:39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</row>
    <row r="98" spans="1:39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</row>
    <row r="99" spans="1:39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</row>
    <row r="100" spans="1:39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</row>
    <row r="101" spans="1:39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</row>
    <row r="102" spans="1:3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</row>
    <row r="103" spans="1:39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 spans="1:39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</row>
    <row r="105" spans="1:39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</row>
    <row r="106" spans="1:39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 spans="1:39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 spans="1:39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 spans="1:39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 spans="1:39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spans="1:39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spans="1:39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 spans="1:39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spans="1:39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 spans="1:39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 spans="1:39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 spans="1:39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 spans="1:39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 spans="1:39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 spans="1:39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 spans="1:39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 spans="1:39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 spans="1:39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spans="1:39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spans="1:39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 spans="1:39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spans="1:39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 spans="1:39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 spans="1:39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 spans="1:39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 spans="1:39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 spans="1:39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 spans="1:39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 spans="1:39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 spans="1:39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 spans="1:39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 spans="1:39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 spans="1:39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 spans="1:39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1:39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 spans="1:39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 spans="1:39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 spans="1:39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1:39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 spans="1:39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 spans="1:39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spans="1:39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 spans="1:39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spans="1:39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 spans="1:39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 spans="1:39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 spans="1:39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 spans="1:39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 spans="1:39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spans="1:39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 spans="1:39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1:39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 spans="1:39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 spans="1:39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 spans="1:39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 spans="1:39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 spans="1:39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 spans="1:39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 spans="1:39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 spans="1:39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 spans="1:39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 spans="1:39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 spans="1:39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spans="1:39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 spans="1:39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spans="1:3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spans="1:39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1:39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 spans="1:39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 spans="1:39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 spans="1:39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 spans="1:39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 spans="1:39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 spans="1:39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 spans="1:39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 spans="1:39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 spans="1:3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 spans="1:3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 spans="1:3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 spans="1:3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 spans="1:3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spans="1:3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 spans="1:3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 spans="1:3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spans="1:3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spans="1:3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 spans="1:3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spans="1:39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 spans="1:39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 spans="1:39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 spans="1:39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 spans="1:39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 spans="1:39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 spans="1:39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 spans="1:39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 spans="1:39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 spans="1:39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spans="1:39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 spans="1:39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spans="1:39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 spans="1:39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 spans="1:39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 spans="1:39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 spans="1:39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 spans="1:39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 spans="1:39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 spans="1:39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 spans="1:39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 spans="1:39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 spans="1:39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 spans="1:39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 spans="1:39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 spans="1:39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 spans="1:39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 spans="1:39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 spans="1:39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 spans="1:39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 spans="1:39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 spans="1:39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 spans="1:39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 spans="1:39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 spans="1:39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 spans="1:39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 spans="1:39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spans="1:39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 spans="1:39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spans="1:39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 spans="1:39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spans="1:3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 spans="1:3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 spans="1:39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 spans="1:39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 spans="1:39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spans="1:39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 spans="1:39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spans="1:39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 spans="1:39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 spans="1:39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 spans="1:39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 spans="1:39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spans="1:39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 spans="1:39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 spans="1:39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spans="1:39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 spans="1:39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 spans="1:39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 spans="1:39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 spans="1:39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 spans="1:39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spans="1:39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 spans="1:39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spans="1:39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 spans="1:39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 spans="1:39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 spans="1:39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 spans="1:39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 spans="1:39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 spans="1:39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 spans="1:39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 spans="1:39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 spans="1:39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 spans="1:39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 spans="1:39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 spans="1:39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0" spans="1:39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</row>
    <row r="271" spans="1:39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 spans="1:39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 spans="1:39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 spans="1:39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spans="1:39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 spans="1:39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spans="1:39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 spans="1:39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 spans="1:39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 spans="1:39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spans="1:39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 spans="1:39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 spans="1:39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 spans="1:39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 spans="1:39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 spans="1:39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spans="1:39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 spans="1:39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spans="1:39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 spans="1:39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 spans="1:39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 spans="1:39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 spans="1:39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 spans="1:39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 spans="1:39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 spans="1:39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spans="1:39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 spans="1:39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spans="1:39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 spans="1:39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 spans="1:3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 spans="1:39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 spans="1:39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 spans="1:39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 spans="1:39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 spans="1:39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 spans="1:39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 spans="1:39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 spans="1:39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 spans="1:39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 spans="1:39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 spans="1:39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 spans="1:39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 spans="1:39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spans="1:39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 spans="1:39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spans="1:39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 spans="1:39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 spans="1:39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 spans="1:39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 spans="1:39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 spans="1:39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 spans="1:39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 spans="1:39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 spans="1:39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 spans="1:39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 spans="1:39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 spans="1:39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 spans="1:39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 spans="1:39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 spans="1:39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 spans="1:39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 spans="1:39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 spans="1:39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 spans="1:39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 spans="1:39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 spans="1:39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 spans="1:39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 spans="1:39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 spans="1:39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 spans="1:39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 spans="1:39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 spans="1:39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 spans="1:39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 spans="1:39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 spans="1:39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 spans="1:39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 spans="1:39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 spans="1:39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 spans="1:39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 spans="1:39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 spans="1:39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 spans="1:39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 spans="1:39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 spans="1:39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 spans="1:39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 spans="1:39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 spans="1:39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 spans="1:39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 spans="1:39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 spans="1:39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 spans="1:39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 spans="1:39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 spans="1:39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 spans="1:39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 spans="1:39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 spans="1:39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 spans="1:39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 spans="1:39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 spans="1:39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 spans="1:39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 spans="1:39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 spans="1:39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 spans="1:39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 spans="1:39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 spans="1:39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 spans="1:39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 spans="1:39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 spans="1:39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 spans="1:39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 spans="1:39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 spans="1:39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 spans="1:39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 spans="1:39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 spans="1:39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 spans="1:39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1:39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 spans="1:39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 spans="1:39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 spans="1:39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 spans="1:39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 spans="1:39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 spans="1:39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 spans="1:39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 spans="1:39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 spans="1:39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 spans="1:39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 spans="1:39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 spans="1:39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 spans="1:39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 spans="1:39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 spans="1:39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 spans="1:39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 spans="1:39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 spans="1:39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 spans="1:39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 spans="1:39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 spans="1:39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 spans="1:39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 spans="1:39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 spans="1:39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 spans="1:39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 spans="1:39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 spans="1:39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 spans="1:39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 spans="1:39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 spans="1:39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 spans="1:39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 spans="1:39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 spans="1:39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 spans="1:39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 spans="1:39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 spans="1:39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 spans="1:39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 spans="1:39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 spans="1:39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 spans="1:39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 spans="1:39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 spans="1:39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 spans="1:39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</row>
    <row r="432" spans="1:39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</row>
    <row r="433" spans="1:39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</row>
    <row r="434" spans="1:39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</row>
    <row r="435" spans="1:39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</row>
    <row r="436" spans="1:39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</row>
    <row r="437" spans="1:39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</row>
    <row r="438" spans="1:39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</row>
    <row r="439" spans="1:39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</row>
    <row r="440" spans="1:39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</row>
    <row r="441" spans="1:39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</row>
    <row r="442" spans="1:39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</row>
    <row r="443" spans="1:39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</row>
    <row r="444" spans="1:39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</row>
    <row r="445" spans="1:39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</row>
    <row r="446" spans="1:39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</row>
    <row r="447" spans="1:39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</row>
    <row r="448" spans="1:39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</row>
    <row r="449" spans="1:39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</row>
    <row r="450" spans="1:39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</row>
    <row r="451" spans="1:39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</row>
    <row r="452" spans="1:39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</row>
    <row r="453" spans="1:39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</row>
    <row r="454" spans="1:39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</row>
    <row r="455" spans="1:39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</row>
    <row r="456" spans="1:39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</row>
    <row r="457" spans="1:39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</row>
    <row r="458" spans="1:39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</row>
    <row r="459" spans="1:39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</row>
    <row r="460" spans="1:39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</row>
    <row r="461" spans="1:39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</row>
    <row r="462" spans="1:39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</row>
    <row r="463" spans="1:39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</row>
    <row r="464" spans="1:39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</row>
    <row r="465" spans="1:39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</row>
    <row r="466" spans="1:39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</row>
    <row r="467" spans="1:39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</row>
    <row r="468" spans="1:39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</row>
  </sheetData>
  <sheetProtection algorithmName="SHA-512" hashValue="BmHCRjez2B6tTdBGQ2iHXe+RTfU7h6vf1fBkjmui6AhyeR18W26opVOAM2tLi1Y/cTiAIHPVbt/Q4RKSkF7ULw==" saltValue="FL3q+05fUrPwZ0LNzQ2vFA==" spinCount="100000" sheet="1" objects="1" scenarios="1" selectLockedCell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68"/>
  <sheetViews>
    <sheetView zoomScale="85" zoomScaleNormal="85" workbookViewId="0">
      <selection activeCell="O9" sqref="O9"/>
    </sheetView>
  </sheetViews>
  <sheetFormatPr defaultRowHeight="15" x14ac:dyDescent="0.25"/>
  <cols>
    <col min="8" max="8" width="18.7109375" customWidth="1"/>
    <col min="15" max="15" width="21.140625" bestFit="1" customWidth="1"/>
    <col min="17" max="17" width="18.140625" bestFit="1" customWidth="1"/>
  </cols>
  <sheetData>
    <row r="1" spans="1:39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31.5" x14ac:dyDescent="0.5">
      <c r="A2" s="26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28.5" x14ac:dyDescent="0.45">
      <c r="A3" s="22" t="s">
        <v>41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8.5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57</v>
      </c>
      <c r="O7" s="18"/>
      <c r="P7" s="42" t="s">
        <v>53</v>
      </c>
      <c r="Q7" s="17" t="str">
        <f>IF(O7&gt;0,"Personen, feestdagen","")</f>
        <v/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ht="28.5" x14ac:dyDescent="0.4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 t="s">
        <v>40</v>
      </c>
      <c r="N9" s="15"/>
      <c r="O9" s="18"/>
      <c r="P9" s="42" t="s">
        <v>53</v>
      </c>
      <c r="Q9" s="39" t="str">
        <f>IF(O9=3,"Nachten",IF(O9=4,"Nachten","! Vul hier 3 of 4 in !"))</f>
        <v>! Vul hier 3 of 4 in !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4" t="s">
        <v>42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4" t="s">
        <v>44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4" t="s">
        <v>74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ht="28.5" x14ac:dyDescent="0.4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 t="str">
        <f>IF(O7&gt;0,"De huurprijs bedraagt:","")</f>
        <v/>
      </c>
      <c r="N14" s="15"/>
      <c r="O14" s="65" t="str">
        <f>IF(O7&gt;0,ENG!E28,"")</f>
        <v/>
      </c>
      <c r="P14" s="15"/>
      <c r="Q14" s="17" t="str">
        <f>IF(O7&gt;0,"Voor de feestdagen","")</f>
        <v/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31.5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 t="str">
        <f>IF(O7&gt;0,"toeristenbelasting","")</f>
        <v/>
      </c>
      <c r="N15" s="15"/>
      <c r="O15" s="19" t="str">
        <f>IF(O7&gt;0,O7*O9*ENG!S5,"")</f>
        <v/>
      </c>
      <c r="P15" s="15"/>
      <c r="Q15" s="20" t="str">
        <f>IF(O7&gt;0,"Toeristenbelasting wordt na afloop contant met je afgerekend","")</f>
        <v/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28.5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 t="str">
        <f>IF(O7&gt;0,"kosten milieu en eindschoonmaak:","")</f>
        <v/>
      </c>
      <c r="N16" s="15"/>
      <c r="O16" s="21" t="str">
        <f>IF(O7&gt;0,ENG!Q5,"")</f>
        <v/>
      </c>
      <c r="P16" s="15"/>
      <c r="Q16" s="20" t="str">
        <f>IF(O7&gt;0,"De Accommodatie dient volwassen veegschoon te worden opgeleverd.","")</f>
        <v/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28.5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37" t="str">
        <f>IF(O7&gt;0,"Totaalprijs accommodatie:","")</f>
        <v/>
      </c>
      <c r="N18" s="15"/>
      <c r="O18" s="66" t="str">
        <f>IF(O7&gt;0,O14+O15+O16,"")</f>
        <v/>
      </c>
      <c r="P18" s="15"/>
      <c r="Q18" s="63" t="str">
        <f>IF(O7&gt;0,"Prijs is exclusief Borg, elektra en gasverbruik, maar wel inclusief BTW","")</f>
        <v/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ht="31.5" x14ac:dyDescent="0.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 t="str">
        <f>IF(O7&gt;0,"De borg =","")</f>
        <v/>
      </c>
      <c r="N21" s="15"/>
      <c r="O21" s="19" t="str">
        <f>IF(O7&gt;0,ENG!O5,"")</f>
        <v/>
      </c>
      <c r="P21" s="15"/>
      <c r="Q21" s="20" t="str">
        <f>IF(O7&gt;0,"De Borg krijg je nadien weer terug als alles weer in goede staat wordt overgedragen","")</f>
        <v/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</row>
    <row r="97" spans="1:39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</row>
    <row r="98" spans="1:39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</row>
    <row r="99" spans="1:39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</row>
    <row r="100" spans="1:39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</row>
    <row r="101" spans="1:39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</row>
    <row r="102" spans="1:3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</row>
    <row r="103" spans="1:39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 spans="1:39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</row>
    <row r="105" spans="1:39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</row>
    <row r="106" spans="1:39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 spans="1:39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 spans="1:39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 spans="1:39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 spans="1:39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spans="1:39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spans="1:39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 spans="1:39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spans="1:39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 spans="1:39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 spans="1:39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 spans="1:39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 spans="1:39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 spans="1:39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 spans="1:39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 spans="1:39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 spans="1:39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 spans="1:39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spans="1:39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spans="1:39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 spans="1:39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spans="1:39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 spans="1:39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 spans="1:39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 spans="1:39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 spans="1:39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 spans="1:39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 spans="1:39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 spans="1:39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 spans="1:39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 spans="1:39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 spans="1:39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 spans="1:39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 spans="1:39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1:39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 spans="1:39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 spans="1:39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 spans="1:39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1:39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 spans="1:39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 spans="1:39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spans="1:39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 spans="1:39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spans="1:39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 spans="1:39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 spans="1:39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 spans="1:39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 spans="1:39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 spans="1:39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spans="1:39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 spans="1:39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1:39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 spans="1:39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 spans="1:39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 spans="1:39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 spans="1:39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 spans="1:39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 spans="1:39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 spans="1:39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 spans="1:39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 spans="1:39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 spans="1:39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 spans="1:39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spans="1:39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 spans="1:39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spans="1:3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spans="1:39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1:39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 spans="1:39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 spans="1:39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 spans="1:39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 spans="1:39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 spans="1:39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 spans="1:39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 spans="1:39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 spans="1:39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 spans="1:3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 spans="1:3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 spans="1:3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 spans="1:3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 spans="1:3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spans="1:3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 spans="1:3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 spans="1:3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spans="1:3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spans="1:3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 spans="1:3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spans="1:39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 spans="1:39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 spans="1:39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 spans="1:39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 spans="1:39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 spans="1:39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 spans="1:39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 spans="1:39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 spans="1:39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 spans="1:39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spans="1:39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 spans="1:39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spans="1:39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 spans="1:39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 spans="1:39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 spans="1:39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 spans="1:39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 spans="1:39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 spans="1:39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 spans="1:39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 spans="1:39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 spans="1:39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 spans="1:39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 spans="1:39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 spans="1:39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 spans="1:39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 spans="1:39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 spans="1:39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 spans="1:39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 spans="1:39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 spans="1:39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 spans="1:39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 spans="1:39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 spans="1:39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 spans="1:39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 spans="1:39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 spans="1:39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spans="1:39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 spans="1:39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spans="1:39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 spans="1:39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spans="1:3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 spans="1:3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 spans="1:39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 spans="1:39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 spans="1:39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spans="1:39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 spans="1:39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spans="1:39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 spans="1:39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 spans="1:39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 spans="1:39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 spans="1:39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spans="1:39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 spans="1:39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 spans="1:39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spans="1:39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 spans="1:39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 spans="1:39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 spans="1:39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 spans="1:39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 spans="1:39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spans="1:39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 spans="1:39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spans="1:39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 spans="1:39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 spans="1:39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 spans="1:39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 spans="1:39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 spans="1:39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 spans="1:39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 spans="1:39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 spans="1:39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 spans="1:39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 spans="1:39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 spans="1:39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 spans="1:39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0" spans="1:39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</row>
    <row r="271" spans="1:39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 spans="1:39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 spans="1:39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 spans="1:39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spans="1:39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 spans="1:39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spans="1:39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 spans="1:39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 spans="1:39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 spans="1:39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spans="1:39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 spans="1:39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 spans="1:39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 spans="1:39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 spans="1:39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 spans="1:39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spans="1:39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 spans="1:39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spans="1:39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 spans="1:39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 spans="1:39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 spans="1:39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 spans="1:39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 spans="1:39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 spans="1:39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 spans="1:39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spans="1:39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 spans="1:39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spans="1:39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 spans="1:39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 spans="1:3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 spans="1:39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 spans="1:39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 spans="1:39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 spans="1:39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 spans="1:39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 spans="1:39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 spans="1:39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 spans="1:39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 spans="1:39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 spans="1:39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 spans="1:39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 spans="1:39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 spans="1:39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spans="1:39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 spans="1:39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spans="1:39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 spans="1:39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 spans="1:39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 spans="1:39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 spans="1:39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 spans="1:39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 spans="1:39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 spans="1:39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 spans="1:39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 spans="1:39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 spans="1:39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 spans="1:39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 spans="1:39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 spans="1:39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 spans="1:39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 spans="1:39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 spans="1:39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 spans="1:39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 spans="1:39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 spans="1:39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 spans="1:39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 spans="1:39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 spans="1:39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 spans="1:39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 spans="1:39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 spans="1:39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 spans="1:39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 spans="1:39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 spans="1:39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 spans="1:39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 spans="1:39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 spans="1:39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 spans="1:39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 spans="1:39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 spans="1:39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 spans="1:39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 spans="1:39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 spans="1:39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 spans="1:39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 spans="1:39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 spans="1:39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 spans="1:39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 spans="1:39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 spans="1:39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 spans="1:39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 spans="1:39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 spans="1:39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 spans="1:39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 spans="1:39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 spans="1:39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 spans="1:39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 spans="1:39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 spans="1:39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 spans="1:39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 spans="1:39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 spans="1:39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 spans="1:39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 spans="1:39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 spans="1:39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 spans="1:39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 spans="1:39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 spans="1:39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 spans="1:39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 spans="1:39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 spans="1:39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 spans="1:39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 spans="1:39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 spans="1:39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 spans="1:39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 spans="1:39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1:39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 spans="1:39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 spans="1:39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 spans="1:39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 spans="1:39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 spans="1:39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 spans="1:39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 spans="1:39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 spans="1:39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 spans="1:39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 spans="1:39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 spans="1:39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 spans="1:39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 spans="1:39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 spans="1:39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 spans="1:39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 spans="1:39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 spans="1:39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 spans="1:39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 spans="1:39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 spans="1:39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 spans="1:39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 spans="1:39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 spans="1:39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 spans="1:39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 spans="1:39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 spans="1:39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 spans="1:39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 spans="1:39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 spans="1:39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 spans="1:39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 spans="1:39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 spans="1:39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 spans="1:39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 spans="1:39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 spans="1:39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 spans="1:39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 spans="1:39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 spans="1:39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 spans="1:39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 spans="1:39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 spans="1:39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 spans="1:39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 spans="1:39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</row>
    <row r="432" spans="1:39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</row>
    <row r="433" spans="1:39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</row>
    <row r="434" spans="1:39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</row>
    <row r="435" spans="1:39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</row>
    <row r="436" spans="1:39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</row>
    <row r="437" spans="1:39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</row>
    <row r="438" spans="1:39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</row>
    <row r="439" spans="1:39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</row>
    <row r="440" spans="1:39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</row>
    <row r="441" spans="1:39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</row>
    <row r="442" spans="1:39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</row>
    <row r="443" spans="1:39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</row>
    <row r="444" spans="1:39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</row>
    <row r="445" spans="1:39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</row>
    <row r="446" spans="1:39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</row>
    <row r="447" spans="1:39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</row>
    <row r="448" spans="1:39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</row>
    <row r="449" spans="1:39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</row>
    <row r="450" spans="1:39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</row>
    <row r="451" spans="1:39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</row>
    <row r="452" spans="1:39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</row>
    <row r="453" spans="1:39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</row>
    <row r="454" spans="1:39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</row>
    <row r="455" spans="1:39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</row>
    <row r="456" spans="1:39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</row>
    <row r="457" spans="1:39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</row>
    <row r="458" spans="1:39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</row>
    <row r="459" spans="1:39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</row>
    <row r="460" spans="1:39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</row>
    <row r="461" spans="1:39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</row>
    <row r="462" spans="1:39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</row>
    <row r="463" spans="1:39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</row>
    <row r="464" spans="1:39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</row>
    <row r="465" spans="1:39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</row>
    <row r="466" spans="1:39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</row>
    <row r="467" spans="1:39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</row>
    <row r="468" spans="1:39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</row>
  </sheetData>
  <sheetProtection algorithmName="SHA-512" hashValue="ABxQB/FmhI2Kf6P63bivqs7qVaEkX/ckjfQO1fdXUduUZub8HifGYftBADJCU/eT2TZ/hLDnHkNrjJo+eHlu8g==" saltValue="n+qhGnOzdUuIdlG5W96nhA==" spinCount="100000" sheet="1" objects="1" scenarios="1" selectLockedCell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468"/>
  <sheetViews>
    <sheetView topLeftCell="A3" zoomScaleNormal="100" workbookViewId="0">
      <selection activeCell="O9" sqref="O9"/>
    </sheetView>
  </sheetViews>
  <sheetFormatPr defaultRowHeight="15" x14ac:dyDescent="0.25"/>
  <cols>
    <col min="8" max="8" width="18.7109375" customWidth="1"/>
    <col min="15" max="15" width="21.140625" bestFit="1" customWidth="1"/>
    <col min="17" max="17" width="18.140625" bestFit="1" customWidth="1"/>
  </cols>
  <sheetData>
    <row r="1" spans="1:39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31.5" x14ac:dyDescent="0.5">
      <c r="A2" s="26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28.5" x14ac:dyDescent="0.45">
      <c r="A3" s="22" t="s">
        <v>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8.5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57</v>
      </c>
      <c r="O7" s="18"/>
      <c r="P7" s="42" t="s">
        <v>53</v>
      </c>
      <c r="Q7" s="17" t="str">
        <f>IF(O7&gt;0,"Personen, Oud en Nieuw.","")</f>
        <v/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ht="28.5" x14ac:dyDescent="0.4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 t="s">
        <v>47</v>
      </c>
      <c r="N9" s="15"/>
      <c r="O9" s="18"/>
      <c r="P9" s="42" t="s">
        <v>53</v>
      </c>
      <c r="Q9" s="23" t="str">
        <f>IF(O9=2,"Nachten",IF(O9=3,"Nachten","Vul hier 2 of 3 in !"))</f>
        <v>Vul hier 2 of 3 in !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4" t="s">
        <v>46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4" t="s">
        <v>45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ht="31.5" x14ac:dyDescent="0.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 t="str">
        <f>IF(O7&gt;0,"De huurprijs bedraagt:","")</f>
        <v/>
      </c>
      <c r="N14" s="15"/>
      <c r="O14" s="19" t="str">
        <f>ENG!$E$39</f>
        <v>svp invullen</v>
      </c>
      <c r="P14" s="15"/>
      <c r="Q14" s="17" t="str">
        <f>IF(O7&gt;0,"Voor Oud en Nieuw.","")</f>
        <v/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31.5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 t="str">
        <f>IF(O7&gt;0,"Toeristenbelasting","")</f>
        <v/>
      </c>
      <c r="N15" s="15"/>
      <c r="O15" s="19" t="str">
        <f>IF(O7&gt;0,O7*O9*ENG!S5,"")</f>
        <v/>
      </c>
      <c r="P15" s="15"/>
      <c r="Q15" s="20" t="str">
        <f>IF(O7&gt;0,"Toeristenbelasting wordt na afloop contant met je afgerekend","")</f>
        <v/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28.5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 t="str">
        <f>IF(O7&gt;0,"kosten milieu en eindschoonmaak:","")</f>
        <v/>
      </c>
      <c r="N16" s="15"/>
      <c r="O16" s="21" t="str">
        <f>IF(O7&gt;0,ENG!Q5,"")</f>
        <v/>
      </c>
      <c r="P16" s="15"/>
      <c r="Q16" s="20" t="str">
        <f>IF(O7&gt;0,"De Accommodatie dient volwassen veegschoon te worden opgeleverd.","")</f>
        <v/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31.5" x14ac:dyDescent="0.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40" t="str">
        <f>IF(O7&gt;0,"Totaalprijs accommodatie:","")</f>
        <v/>
      </c>
      <c r="N18" s="15"/>
      <c r="O18" s="38" t="str">
        <f>IF(O7&gt;0,O14+O15+O16,"")</f>
        <v/>
      </c>
      <c r="P18" s="15"/>
      <c r="Q18" s="62" t="str">
        <f>IF(O7&gt;0,"Prijs is exclusief Borg, elektra en gasverbruik, maar wel inclusief BTW","")</f>
        <v/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ht="31.5" x14ac:dyDescent="0.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 t="str">
        <f>IF(O7&gt;0,"De borg =","")</f>
        <v/>
      </c>
      <c r="N25" s="15"/>
      <c r="O25" s="19" t="str">
        <f>IF(O7&gt;0,ENG!O5,"")</f>
        <v/>
      </c>
      <c r="P25" s="15"/>
      <c r="Q25" s="20" t="str">
        <f>IF(O7&gt;0,"De Borg krijg je nadien weer terug als alles weer in goede staat wordt overgedragen","")</f>
        <v/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</row>
    <row r="97" spans="1:39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</row>
    <row r="98" spans="1:39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</row>
    <row r="99" spans="1:39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</row>
    <row r="100" spans="1:39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</row>
    <row r="101" spans="1:39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</row>
    <row r="102" spans="1:3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</row>
    <row r="103" spans="1:39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 spans="1:39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</row>
    <row r="105" spans="1:39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</row>
    <row r="106" spans="1:39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 spans="1:39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 spans="1:39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 spans="1:39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 spans="1:39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spans="1:39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spans="1:39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 spans="1:39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spans="1:39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 spans="1:39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 spans="1:39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 spans="1:39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 spans="1:39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 spans="1:39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 spans="1:39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 spans="1:39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 spans="1:39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 spans="1:39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spans="1:39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spans="1:39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 spans="1:39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spans="1:39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 spans="1:39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 spans="1:39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 spans="1:39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 spans="1:39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 spans="1:39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 spans="1:39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 spans="1:39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 spans="1:39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 spans="1:39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 spans="1:39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 spans="1:39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 spans="1:39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1:39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 spans="1:39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 spans="1:39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 spans="1:39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1:39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 spans="1:39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 spans="1:39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spans="1:39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 spans="1:39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spans="1:39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 spans="1:39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 spans="1:39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 spans="1:39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 spans="1:39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 spans="1:39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spans="1:39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 spans="1:39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1:39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 spans="1:39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 spans="1:39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 spans="1:39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 spans="1:39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 spans="1:39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 spans="1:39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 spans="1:39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 spans="1:39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 spans="1:39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 spans="1:39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 spans="1:39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spans="1:39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 spans="1:39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spans="1:3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spans="1:39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1:39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 spans="1:39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 spans="1:39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 spans="1:39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 spans="1:39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 spans="1:39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 spans="1:39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 spans="1:39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 spans="1:39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 spans="1:3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 spans="1:3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 spans="1:3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 spans="1:3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 spans="1:3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spans="1:3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 spans="1:3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 spans="1:3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spans="1:3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spans="1:3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 spans="1:3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spans="1:39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 spans="1:39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 spans="1:39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 spans="1:39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 spans="1:39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 spans="1:39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 spans="1:39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 spans="1:39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 spans="1:39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 spans="1:39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spans="1:39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 spans="1:39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spans="1:39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 spans="1:39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 spans="1:39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 spans="1:39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 spans="1:39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 spans="1:39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 spans="1:39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 spans="1:39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 spans="1:39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 spans="1:39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 spans="1:39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 spans="1:39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 spans="1:39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 spans="1:39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 spans="1:39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 spans="1:39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 spans="1:39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 spans="1:39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 spans="1:39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 spans="1:39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 spans="1:39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 spans="1:39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 spans="1:39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 spans="1:39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 spans="1:39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spans="1:39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 spans="1:39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spans="1:39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 spans="1:39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spans="1:3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 spans="1:3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 spans="1:39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 spans="1:39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 spans="1:39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spans="1:39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 spans="1:39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spans="1:39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 spans="1:39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 spans="1:39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 spans="1:39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 spans="1:39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spans="1:39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 spans="1:39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 spans="1:39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spans="1:39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 spans="1:39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 spans="1:39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 spans="1:39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 spans="1:39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 spans="1:39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spans="1:39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 spans="1:39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spans="1:39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 spans="1:39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 spans="1:39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 spans="1:39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 spans="1:39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 spans="1:39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 spans="1:39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 spans="1:39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 spans="1:39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 spans="1:39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 spans="1:39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 spans="1:39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 spans="1:39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0" spans="1:39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</row>
    <row r="271" spans="1:39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 spans="1:39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 spans="1:39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 spans="1:39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spans="1:39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 spans="1:39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spans="1:39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 spans="1:39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 spans="1:39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 spans="1:39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spans="1:39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 spans="1:39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 spans="1:39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 spans="1:39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 spans="1:39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 spans="1:39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spans="1:39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 spans="1:39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spans="1:39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 spans="1:39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 spans="1:39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 spans="1:39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 spans="1:39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 spans="1:39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 spans="1:39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 spans="1:39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spans="1:39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 spans="1:39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spans="1:39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 spans="1:39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 spans="1:3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 spans="1:39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 spans="1:39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 spans="1:39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 spans="1:39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 spans="1:39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 spans="1:39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 spans="1:39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 spans="1:39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 spans="1:39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 spans="1:39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 spans="1:39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 spans="1:39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 spans="1:39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spans="1:39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 spans="1:39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spans="1:39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 spans="1:39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 spans="1:39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 spans="1:39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 spans="1:39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 spans="1:39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 spans="1:39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 spans="1:39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 spans="1:39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 spans="1:39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 spans="1:39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 spans="1:39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 spans="1:39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 spans="1:39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 spans="1:39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 spans="1:39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 spans="1:39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 spans="1:39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 spans="1:39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 spans="1:39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 spans="1:39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 spans="1:39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 spans="1:39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 spans="1:39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 spans="1:39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 spans="1:39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 spans="1:39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 spans="1:39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 spans="1:39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 spans="1:39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 spans="1:39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 spans="1:39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 spans="1:39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 spans="1:39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 spans="1:39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 spans="1:39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 spans="1:39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 spans="1:39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 spans="1:39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 spans="1:39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 spans="1:39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 spans="1:39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 spans="1:39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 spans="1:39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 spans="1:39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 spans="1:39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 spans="1:39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 spans="1:39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 spans="1:39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 spans="1:39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 spans="1:39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 spans="1:39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 spans="1:39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 spans="1:39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 spans="1:39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 spans="1:39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 spans="1:39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 spans="1:39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 spans="1:39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 spans="1:39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 spans="1:39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 spans="1:39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 spans="1:39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 spans="1:39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 spans="1:39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 spans="1:39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 spans="1:39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 spans="1:39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 spans="1:39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 spans="1:39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1:39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 spans="1:39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 spans="1:39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 spans="1:39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 spans="1:39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 spans="1:39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 spans="1:39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 spans="1:39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 spans="1:39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 spans="1:39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 spans="1:39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 spans="1:39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 spans="1:39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 spans="1:39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 spans="1:39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 spans="1:39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 spans="1:39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 spans="1:39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 spans="1:39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 spans="1:39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 spans="1:39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 spans="1:39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 spans="1:39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 spans="1:39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 spans="1:39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 spans="1:39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 spans="1:39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 spans="1:39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 spans="1:39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 spans="1:39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 spans="1:39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 spans="1:39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 spans="1:39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 spans="1:39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 spans="1:39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 spans="1:39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 spans="1:39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 spans="1:39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 spans="1:39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 spans="1:39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 spans="1:39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 spans="1:39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 spans="1:39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 spans="1:39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</row>
    <row r="432" spans="1:39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</row>
    <row r="433" spans="1:39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</row>
    <row r="434" spans="1:39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</row>
    <row r="435" spans="1:39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</row>
    <row r="436" spans="1:39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</row>
    <row r="437" spans="1:39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</row>
    <row r="438" spans="1:39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</row>
    <row r="439" spans="1:39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</row>
    <row r="440" spans="1:39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</row>
    <row r="441" spans="1:39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</row>
    <row r="442" spans="1:39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</row>
    <row r="443" spans="1:39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</row>
    <row r="444" spans="1:39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</row>
    <row r="445" spans="1:39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</row>
    <row r="446" spans="1:39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</row>
    <row r="447" spans="1:39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</row>
    <row r="448" spans="1:39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</row>
    <row r="449" spans="1:39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</row>
    <row r="450" spans="1:39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</row>
    <row r="451" spans="1:39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</row>
    <row r="452" spans="1:39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</row>
    <row r="453" spans="1:39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</row>
    <row r="454" spans="1:39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</row>
    <row r="455" spans="1:39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</row>
    <row r="456" spans="1:39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</row>
    <row r="457" spans="1:39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</row>
    <row r="458" spans="1:39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</row>
    <row r="459" spans="1:39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</row>
    <row r="460" spans="1:39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</row>
    <row r="461" spans="1:39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</row>
    <row r="462" spans="1:39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</row>
    <row r="463" spans="1:39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</row>
    <row r="464" spans="1:39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</row>
    <row r="465" spans="1:39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</row>
    <row r="466" spans="1:39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</row>
    <row r="467" spans="1:39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</row>
    <row r="468" spans="1:39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</row>
  </sheetData>
  <sheetProtection algorithmName="SHA-512" hashValue="cf+piiDdqHOErvtNlAXlPpfhBgJ6XMMH0iD2FGZcw+vguhNjfPq9SkMrU1s87gdLi+u01xib0FaBO3uGBZkDJQ==" saltValue="bTbC1lnVTfDGZ7iDlCMD+Q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Blad1</vt:lpstr>
      <vt:lpstr>Blad2</vt:lpstr>
      <vt:lpstr>weekend</vt:lpstr>
      <vt:lpstr>Week</vt:lpstr>
      <vt:lpstr>Midweek</vt:lpstr>
      <vt:lpstr>ENG</vt:lpstr>
      <vt:lpstr>Lang weekend</vt:lpstr>
      <vt:lpstr>feestdagen</vt:lpstr>
      <vt:lpstr>Oud&amp;Nieuw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Waddenhoeve vof</cp:lastModifiedBy>
  <cp:lastPrinted>2015-10-30T14:01:04Z</cp:lastPrinted>
  <dcterms:created xsi:type="dcterms:W3CDTF">2015-10-30T09:24:11Z</dcterms:created>
  <dcterms:modified xsi:type="dcterms:W3CDTF">2025-01-03T07:27:25Z</dcterms:modified>
</cp:coreProperties>
</file>